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645" activeTab="0"/>
  </bookViews>
  <sheets>
    <sheet name="Отчет" sheetId="1" r:id="rId1"/>
  </sheets>
  <definedNames>
    <definedName name="_xlnm.Print_Titles" localSheetId="0">'Отчет'!$10:$14</definedName>
  </definedNames>
  <calcPr fullCalcOnLoad="1"/>
</workbook>
</file>

<file path=xl/sharedStrings.xml><?xml version="1.0" encoding="utf-8"?>
<sst xmlns="http://schemas.openxmlformats.org/spreadsheetml/2006/main" count="100" uniqueCount="86">
  <si>
    <t>Остаток средств на начало года</t>
  </si>
  <si>
    <t>Возврат неиспользованных остатков субсидий прошлых
лет в доход бюджета (-)</t>
  </si>
  <si>
    <t>Возврат остатка субсидии на выполнение государственного задания в объеме, соответствующем недостигнутым показателям государственного задания (-)</t>
  </si>
  <si>
    <t>Поступления от доходов , всего:</t>
  </si>
  <si>
    <t>от оказания услуг (выполнения работ)</t>
  </si>
  <si>
    <t>из них
от оказания услуг (выполнения работ) на платной основе</t>
  </si>
  <si>
    <t>в том числе:
от образовательной деятельности</t>
  </si>
  <si>
    <t>в том числе:
от реализации образовательных программ среднего профессионального образования</t>
  </si>
  <si>
    <t>от реализации основных программ профессионального обучения</t>
  </si>
  <si>
    <t>от реализации дополнительных образовательных программ</t>
  </si>
  <si>
    <t>от прочих видов деятельности</t>
  </si>
  <si>
    <t>из них:
от учебно-производственной деятельности мастерских и учебных хозяйств</t>
  </si>
  <si>
    <t>от деятельности столовых</t>
  </si>
  <si>
    <t>от деятельности общежитий</t>
  </si>
  <si>
    <t>иные субсидии, предоставленные из бюджета</t>
  </si>
  <si>
    <t>от операций с активами</t>
  </si>
  <si>
    <t>прочие поступления</t>
  </si>
  <si>
    <t>Выплаты по расходам, всего:</t>
  </si>
  <si>
    <t>в том числе:
выплаты персоналу</t>
  </si>
  <si>
    <t>из них:
фонд оплаты труда</t>
  </si>
  <si>
    <t>в том числе:
педагогических работников</t>
  </si>
  <si>
    <t>учебно-вспомогательного персонала</t>
  </si>
  <si>
    <t>административно-управленческого персонала</t>
  </si>
  <si>
    <t>обслуживающего персонала</t>
  </si>
  <si>
    <t>иные выплаты персоналу учреждений, за исключением фонда оплаты труда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</si>
  <si>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</si>
  <si>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социальные и иные выплаты населению</t>
  </si>
  <si>
    <t>стипендии</t>
  </si>
  <si>
    <t>уплата налогов, сборов и иных платежей</t>
  </si>
  <si>
    <t>из них:
налог на имущество и земельный налог</t>
  </si>
  <si>
    <t>уплата прочих налогов и сборов</t>
  </si>
  <si>
    <t>уплата иных платежей</t>
  </si>
  <si>
    <t>из них:
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</si>
  <si>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</si>
  <si>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</si>
  <si>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</si>
  <si>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</si>
  <si>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</si>
  <si>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</si>
  <si>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всего:</t>
  </si>
  <si>
    <t>поступление финансовых активов</t>
  </si>
  <si>
    <t>из них:
увеличение остатков средств</t>
  </si>
  <si>
    <t>выбытие финансовых активов, всего</t>
  </si>
  <si>
    <t>прочие выбытия</t>
  </si>
  <si>
    <t>изменение остатков средств (+; -)</t>
  </si>
  <si>
    <t>Остаток средств на конец года</t>
  </si>
  <si>
    <t>Код ВР</t>
  </si>
  <si>
    <t>Сумма</t>
  </si>
  <si>
    <t>Всего</t>
  </si>
  <si>
    <t>в том числе</t>
  </si>
  <si>
    <t>Субсидии на иные цели</t>
  </si>
  <si>
    <t>Субсидии на капитальные вложения</t>
  </si>
  <si>
    <t>Поступления от приносящей доход деятельности</t>
  </si>
  <si>
    <t xml:space="preserve"> в т.ч. Гранты</t>
  </si>
  <si>
    <t>Наименование</t>
  </si>
  <si>
    <t>Учреждение</t>
  </si>
  <si>
    <t>Рраздел 1. Поступления и выплаты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</si>
  <si>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</si>
  <si>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для обеспечения государственных  нужд</t>
  </si>
  <si>
    <t>страхование</t>
  </si>
  <si>
    <t>работы, услуги по содержанию имущества, всего, из них</t>
  </si>
  <si>
    <t xml:space="preserve"> - взносы по обязательному социальному страхованию на выплаты по оплате труда работников и иные выплаты работникам учреждений
</t>
  </si>
  <si>
    <t>прочие работы, услуги всего, из них</t>
  </si>
  <si>
    <t>Государственное бюджетное профессиональное образовательное учреждение  Георгиевский региональный колледж «Интеграл» (ГБПОУ ГРК "Интеграл")</t>
  </si>
  <si>
    <t>в том числе:
от реализации основных профессиональных образовательных программ</t>
  </si>
  <si>
    <t>преподавателей и мастеров производственного обучения</t>
  </si>
  <si>
    <t>в том числе:
от реализации дополнительных профессиональных программ</t>
  </si>
  <si>
    <t>из них:
от уменьшения стоимости материальных запасов</t>
  </si>
  <si>
    <t>гранты</t>
  </si>
  <si>
    <t>прочие безвозмездные поступления</t>
  </si>
  <si>
    <t>из них
налог на прибыль</t>
  </si>
  <si>
    <t>налог на добавленную стоимость</t>
  </si>
  <si>
    <t>Х</t>
  </si>
  <si>
    <t>выплаты уменьшающие доход, всего</t>
  </si>
  <si>
    <t>из них
прочая закупка товаров,
работ и услуг для обеспечения государственных (муниципальных) нужд</t>
  </si>
  <si>
    <t>из них:
уменьшение остатков средств</t>
  </si>
  <si>
    <t>из них:
премии и гранты</t>
  </si>
  <si>
    <t>Субсидия на выполнение государственного задания</t>
  </si>
  <si>
    <t>2021г. текущий финансовый год</t>
  </si>
  <si>
    <t>закупка энергетически ресурсов</t>
  </si>
  <si>
    <t>из них:
коммунальные услуги</t>
  </si>
  <si>
    <t>из них:
пособия по социальной помощи населению в натуральной форме</t>
  </si>
  <si>
    <t>штрафы, пени, неустойки, возмещения ущерба</t>
  </si>
  <si>
    <t>Отчет о поступлении финансовых и материальных средств и об их расходовании по итогам финансового года</t>
  </si>
  <si>
    <t>на 31 декабря 2021 года</t>
  </si>
  <si>
    <t>Единица измерения: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</si>
</sst>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 vertical="top" wrapText="1"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horizontal="left" vertical="top" wrapText="1" indent="3"/>
    </xf>
    <xf numFmtId="0" fontId="3" fillId="0" borderId="10" xfId="0" applyFont="1" applyBorder="1" applyAlignment="1">
      <alignment horizontal="left" vertical="top" wrapText="1" indent="4"/>
    </xf>
    <xf numFmtId="0" fontId="3" fillId="0" borderId="10" xfId="0" applyFont="1" applyBorder="1" applyAlignment="1">
      <alignment horizontal="left" vertical="top" wrapText="1" indent="5"/>
    </xf>
    <xf numFmtId="0" fontId="3" fillId="0" borderId="10" xfId="0" applyFont="1" applyBorder="1" applyAlignment="1">
      <alignment horizontal="left" vertical="top" wrapText="1" indent="6"/>
    </xf>
    <xf numFmtId="4" fontId="46" fillId="0" borderId="10" xfId="0" applyNumberFormat="1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vertical="top" wrapText="1" indent="1"/>
    </xf>
    <xf numFmtId="4" fontId="46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 wrapText="1"/>
    </xf>
    <xf numFmtId="3" fontId="46" fillId="0" borderId="10" xfId="0" applyNumberFormat="1" applyFont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 wrapText="1"/>
    </xf>
    <xf numFmtId="43" fontId="47" fillId="0" borderId="10" xfId="0" applyNumberFormat="1" applyFont="1" applyBorder="1" applyAlignment="1">
      <alignment wrapText="1"/>
    </xf>
    <xf numFmtId="41" fontId="47" fillId="0" borderId="10" xfId="0" applyNumberFormat="1" applyFont="1" applyBorder="1" applyAlignment="1">
      <alignment wrapText="1"/>
    </xf>
    <xf numFmtId="43" fontId="47" fillId="33" borderId="10" xfId="0" applyNumberFormat="1" applyFont="1" applyFill="1" applyBorder="1" applyAlignment="1">
      <alignment wrapText="1"/>
    </xf>
    <xf numFmtId="41" fontId="47" fillId="33" borderId="10" xfId="0" applyNumberFormat="1" applyFont="1" applyFill="1" applyBorder="1" applyAlignment="1">
      <alignment wrapText="1"/>
    </xf>
    <xf numFmtId="164" fontId="47" fillId="33" borderId="10" xfId="0" applyNumberFormat="1" applyFont="1" applyFill="1" applyBorder="1" applyAlignment="1">
      <alignment wrapText="1"/>
    </xf>
    <xf numFmtId="164" fontId="47" fillId="0" borderId="10" xfId="0" applyNumberFormat="1" applyFont="1" applyBorder="1" applyAlignment="1">
      <alignment wrapText="1"/>
    </xf>
    <xf numFmtId="43" fontId="48" fillId="33" borderId="10" xfId="0" applyNumberFormat="1" applyFont="1" applyFill="1" applyBorder="1" applyAlignment="1">
      <alignment wrapText="1"/>
    </xf>
    <xf numFmtId="43" fontId="48" fillId="33" borderId="10" xfId="0" applyNumberFormat="1" applyFont="1" applyFill="1" applyBorder="1" applyAlignment="1">
      <alignment horizontal="center" wrapText="1"/>
    </xf>
    <xf numFmtId="41" fontId="48" fillId="33" borderId="10" xfId="0" applyNumberFormat="1" applyFont="1" applyFill="1" applyBorder="1" applyAlignment="1">
      <alignment wrapText="1"/>
    </xf>
    <xf numFmtId="43" fontId="48" fillId="0" borderId="10" xfId="0" applyNumberFormat="1" applyFont="1" applyBorder="1" applyAlignment="1">
      <alignment wrapText="1"/>
    </xf>
    <xf numFmtId="41" fontId="48" fillId="0" borderId="10" xfId="0" applyNumberFormat="1" applyFont="1" applyBorder="1" applyAlignment="1">
      <alignment wrapText="1"/>
    </xf>
    <xf numFmtId="0" fontId="45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wrapText="1"/>
    </xf>
    <xf numFmtId="0" fontId="4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4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PageLayoutView="0" workbookViewId="0" topLeftCell="A58">
      <selection activeCell="H115" sqref="H115"/>
    </sheetView>
  </sheetViews>
  <sheetFormatPr defaultColWidth="9.140625" defaultRowHeight="15"/>
  <cols>
    <col min="1" max="1" width="34.7109375" style="4" customWidth="1"/>
    <col min="2" max="2" width="9.140625" style="8" customWidth="1"/>
    <col min="3" max="3" width="13.00390625" style="4" customWidth="1"/>
    <col min="4" max="4" width="13.140625" style="4" customWidth="1"/>
    <col min="5" max="5" width="12.57421875" style="4" bestFit="1" customWidth="1"/>
    <col min="6" max="6" width="10.8515625" style="4" customWidth="1"/>
    <col min="7" max="7" width="12.57421875" style="4" bestFit="1" customWidth="1"/>
    <col min="8" max="16384" width="9.140625" style="4" customWidth="1"/>
  </cols>
  <sheetData>
    <row r="1" spans="1:8" ht="31.5" customHeight="1">
      <c r="A1" s="43" t="s">
        <v>83</v>
      </c>
      <c r="B1" s="43"/>
      <c r="C1" s="43"/>
      <c r="D1" s="43"/>
      <c r="E1" s="43"/>
      <c r="F1" s="43"/>
      <c r="G1" s="43"/>
      <c r="H1" s="43"/>
    </row>
    <row r="2" spans="1:8" ht="15">
      <c r="A2" s="39" t="s">
        <v>84</v>
      </c>
      <c r="B2" s="39"/>
      <c r="C2" s="39"/>
      <c r="D2" s="39"/>
      <c r="E2" s="39"/>
      <c r="F2" s="39"/>
      <c r="G2" s="39"/>
      <c r="H2" s="39"/>
    </row>
    <row r="3" spans="1:8" ht="15">
      <c r="A3" s="32"/>
      <c r="B3" s="32"/>
      <c r="C3" s="32"/>
      <c r="D3" s="32"/>
      <c r="E3" s="32"/>
      <c r="F3" s="32"/>
      <c r="G3" s="32"/>
      <c r="H3" s="32"/>
    </row>
    <row r="4" spans="1:8" ht="15">
      <c r="A4" s="4" t="s">
        <v>55</v>
      </c>
      <c r="B4" s="41" t="s">
        <v>63</v>
      </c>
      <c r="C4" s="41"/>
      <c r="D4" s="41"/>
      <c r="E4" s="41"/>
      <c r="F4" s="41"/>
      <c r="G4" s="41"/>
      <c r="H4" s="41"/>
    </row>
    <row r="5" ht="8.25" customHeight="1">
      <c r="B5" s="32"/>
    </row>
    <row r="6" spans="1:3" ht="15">
      <c r="A6" s="4" t="s">
        <v>85</v>
      </c>
      <c r="B6" s="42"/>
      <c r="C6" s="42"/>
    </row>
    <row r="7" ht="10.5" customHeight="1">
      <c r="B7" s="32"/>
    </row>
    <row r="8" spans="1:8" ht="15">
      <c r="A8" s="39" t="s">
        <v>56</v>
      </c>
      <c r="B8" s="39"/>
      <c r="C8" s="39"/>
      <c r="D8" s="39"/>
      <c r="E8" s="39"/>
      <c r="F8" s="39"/>
      <c r="G8" s="39"/>
      <c r="H8" s="39"/>
    </row>
    <row r="9" spans="1:8" ht="11.25" customHeight="1">
      <c r="A9" s="32"/>
      <c r="B9" s="32"/>
      <c r="C9" s="32"/>
      <c r="D9" s="32"/>
      <c r="E9" s="32"/>
      <c r="F9" s="32"/>
      <c r="G9" s="32"/>
      <c r="H9" s="32"/>
    </row>
    <row r="10" spans="1:8" s="5" customFormat="1" ht="15">
      <c r="A10" s="36" t="s">
        <v>54</v>
      </c>
      <c r="B10" s="36" t="s">
        <v>46</v>
      </c>
      <c r="C10" s="40" t="s">
        <v>47</v>
      </c>
      <c r="D10" s="40"/>
      <c r="E10" s="40"/>
      <c r="F10" s="40"/>
      <c r="G10" s="40"/>
      <c r="H10" s="40"/>
    </row>
    <row r="11" spans="1:8" s="5" customFormat="1" ht="15" customHeight="1">
      <c r="A11" s="37"/>
      <c r="B11" s="37"/>
      <c r="C11" s="33" t="s">
        <v>78</v>
      </c>
      <c r="D11" s="34"/>
      <c r="E11" s="34"/>
      <c r="F11" s="34"/>
      <c r="G11" s="34"/>
      <c r="H11" s="35"/>
    </row>
    <row r="12" spans="1:8" s="5" customFormat="1" ht="15">
      <c r="A12" s="37"/>
      <c r="B12" s="37"/>
      <c r="C12" s="36" t="s">
        <v>48</v>
      </c>
      <c r="D12" s="33" t="s">
        <v>49</v>
      </c>
      <c r="E12" s="34"/>
      <c r="F12" s="34"/>
      <c r="G12" s="34"/>
      <c r="H12" s="35"/>
    </row>
    <row r="13" spans="1:8" s="5" customFormat="1" ht="24" customHeight="1">
      <c r="A13" s="37"/>
      <c r="B13" s="37"/>
      <c r="C13" s="37"/>
      <c r="D13" s="36" t="s">
        <v>77</v>
      </c>
      <c r="E13" s="36" t="s">
        <v>50</v>
      </c>
      <c r="F13" s="36" t="s">
        <v>51</v>
      </c>
      <c r="G13" s="33" t="s">
        <v>52</v>
      </c>
      <c r="H13" s="35"/>
    </row>
    <row r="14" spans="1:8" s="5" customFormat="1" ht="42" customHeight="1">
      <c r="A14" s="38"/>
      <c r="B14" s="38"/>
      <c r="C14" s="38"/>
      <c r="D14" s="38"/>
      <c r="E14" s="38"/>
      <c r="F14" s="38"/>
      <c r="G14" s="7" t="s">
        <v>48</v>
      </c>
      <c r="H14" s="7" t="s">
        <v>53</v>
      </c>
    </row>
    <row r="15" spans="1:8" ht="15">
      <c r="A15" s="1" t="s">
        <v>0</v>
      </c>
      <c r="B15" s="15"/>
      <c r="C15" s="21">
        <f>D15+E15+F15+G15</f>
        <v>1039096.22</v>
      </c>
      <c r="D15" s="21">
        <v>0</v>
      </c>
      <c r="E15" s="21">
        <v>0</v>
      </c>
      <c r="F15" s="21">
        <v>0</v>
      </c>
      <c r="G15" s="21">
        <v>1039096.22</v>
      </c>
      <c r="H15" s="22">
        <v>0</v>
      </c>
    </row>
    <row r="16" spans="1:8" ht="38.25">
      <c r="A16" s="2" t="s">
        <v>1</v>
      </c>
      <c r="B16" s="15"/>
      <c r="C16" s="21">
        <f>D16+E16+F16+G16</f>
        <v>0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</row>
    <row r="17" spans="1:8" ht="53.25" customHeight="1">
      <c r="A17" s="2" t="s">
        <v>2</v>
      </c>
      <c r="B17" s="15"/>
      <c r="C17" s="21">
        <f>D17+E17+F17+G17</f>
        <v>0</v>
      </c>
      <c r="D17" s="21">
        <v>0</v>
      </c>
      <c r="E17" s="21">
        <v>0</v>
      </c>
      <c r="F17" s="21">
        <v>0</v>
      </c>
      <c r="G17" s="21">
        <v>0</v>
      </c>
      <c r="H17" s="22">
        <v>0</v>
      </c>
    </row>
    <row r="18" spans="1:8" ht="15">
      <c r="A18" s="18" t="s">
        <v>3</v>
      </c>
      <c r="B18" s="17" t="s">
        <v>72</v>
      </c>
      <c r="C18" s="25">
        <f>C19+C32+C33+C35+C38+C31</f>
        <v>86640560.36</v>
      </c>
      <c r="D18" s="25">
        <f>D19</f>
        <v>57524732.18</v>
      </c>
      <c r="E18" s="25">
        <f>E32</f>
        <v>10610279.24</v>
      </c>
      <c r="F18" s="23">
        <v>0</v>
      </c>
      <c r="G18" s="25">
        <f>G19+G32+G33+G35+G31</f>
        <v>19210995.94</v>
      </c>
      <c r="H18" s="24">
        <v>0</v>
      </c>
    </row>
    <row r="19" spans="1:8" ht="17.25" customHeight="1">
      <c r="A19" s="16" t="s">
        <v>4</v>
      </c>
      <c r="B19" s="17"/>
      <c r="C19" s="25">
        <f>D19+E19+F19+G19</f>
        <v>75656390.93</v>
      </c>
      <c r="D19" s="25">
        <f>56855808.27+668923.91</f>
        <v>57524732.18</v>
      </c>
      <c r="E19" s="23">
        <v>0</v>
      </c>
      <c r="F19" s="23">
        <v>0</v>
      </c>
      <c r="G19" s="25">
        <f>G20</f>
        <v>18131658.75</v>
      </c>
      <c r="H19" s="24">
        <v>0</v>
      </c>
    </row>
    <row r="20" spans="1:8" ht="38.25">
      <c r="A20" s="10" t="s">
        <v>5</v>
      </c>
      <c r="B20" s="19">
        <v>130</v>
      </c>
      <c r="C20" s="26">
        <f>D20+E20+F20+G20</f>
        <v>18131658.75</v>
      </c>
      <c r="D20" s="21">
        <v>0</v>
      </c>
      <c r="E20" s="21">
        <v>0</v>
      </c>
      <c r="F20" s="21">
        <v>0</v>
      </c>
      <c r="G20" s="26">
        <f>G21+G27</f>
        <v>18131658.75</v>
      </c>
      <c r="H20" s="22">
        <v>0</v>
      </c>
    </row>
    <row r="21" spans="1:8" ht="25.5">
      <c r="A21" s="11" t="s">
        <v>6</v>
      </c>
      <c r="B21" s="19">
        <v>130</v>
      </c>
      <c r="C21" s="21">
        <f>D21+E21+F21+G21</f>
        <v>8753914.98</v>
      </c>
      <c r="D21" s="21">
        <v>0</v>
      </c>
      <c r="E21" s="21">
        <v>0</v>
      </c>
      <c r="F21" s="21">
        <v>0</v>
      </c>
      <c r="G21" s="21">
        <f>G22</f>
        <v>8753914.98</v>
      </c>
      <c r="H21" s="22">
        <v>0</v>
      </c>
    </row>
    <row r="22" spans="1:8" ht="51">
      <c r="A22" s="12" t="s">
        <v>64</v>
      </c>
      <c r="B22" s="19">
        <v>130</v>
      </c>
      <c r="C22" s="21">
        <f aca="true" t="shared" si="0" ref="C22:C30">D22+E22+F22+G22</f>
        <v>8753914.98</v>
      </c>
      <c r="D22" s="21">
        <v>0</v>
      </c>
      <c r="E22" s="21">
        <v>0</v>
      </c>
      <c r="F22" s="21">
        <v>0</v>
      </c>
      <c r="G22" s="21">
        <f>SUM(G23:G25)</f>
        <v>8753914.98</v>
      </c>
      <c r="H22" s="22">
        <v>0</v>
      </c>
    </row>
    <row r="23" spans="1:8" ht="51">
      <c r="A23" s="13" t="s">
        <v>7</v>
      </c>
      <c r="B23" s="19">
        <v>130</v>
      </c>
      <c r="C23" s="21">
        <f t="shared" si="0"/>
        <v>3838041.18</v>
      </c>
      <c r="D23" s="21">
        <v>0</v>
      </c>
      <c r="E23" s="21">
        <v>0</v>
      </c>
      <c r="F23" s="21">
        <v>0</v>
      </c>
      <c r="G23" s="21">
        <v>3838041.18</v>
      </c>
      <c r="H23" s="22">
        <v>0</v>
      </c>
    </row>
    <row r="24" spans="1:8" ht="38.25">
      <c r="A24" s="13" t="s">
        <v>8</v>
      </c>
      <c r="B24" s="19">
        <v>130</v>
      </c>
      <c r="C24" s="21">
        <f t="shared" si="0"/>
        <v>514550</v>
      </c>
      <c r="D24" s="21">
        <v>0</v>
      </c>
      <c r="E24" s="21">
        <v>0</v>
      </c>
      <c r="F24" s="21">
        <v>0</v>
      </c>
      <c r="G24" s="21">
        <v>514550</v>
      </c>
      <c r="H24" s="22">
        <v>0</v>
      </c>
    </row>
    <row r="25" spans="1:8" ht="29.25" customHeight="1">
      <c r="A25" s="13" t="s">
        <v>9</v>
      </c>
      <c r="B25" s="19">
        <v>130</v>
      </c>
      <c r="C25" s="21">
        <f t="shared" si="0"/>
        <v>4401323.8</v>
      </c>
      <c r="D25" s="21">
        <v>0</v>
      </c>
      <c r="E25" s="21">
        <v>0</v>
      </c>
      <c r="F25" s="21">
        <v>0</v>
      </c>
      <c r="G25" s="21">
        <f>G26</f>
        <v>4401323.8</v>
      </c>
      <c r="H25" s="22">
        <v>0</v>
      </c>
    </row>
    <row r="26" spans="1:8" ht="39.75" customHeight="1">
      <c r="A26" s="14" t="s">
        <v>66</v>
      </c>
      <c r="B26" s="19">
        <v>130</v>
      </c>
      <c r="C26" s="21">
        <f t="shared" si="0"/>
        <v>4401323.8</v>
      </c>
      <c r="D26" s="21">
        <v>0</v>
      </c>
      <c r="E26" s="21">
        <v>0</v>
      </c>
      <c r="F26" s="21">
        <v>0</v>
      </c>
      <c r="G26" s="21">
        <v>4401323.8</v>
      </c>
      <c r="H26" s="22">
        <v>0</v>
      </c>
    </row>
    <row r="27" spans="1:8" ht="15">
      <c r="A27" s="11" t="s">
        <v>10</v>
      </c>
      <c r="B27" s="19">
        <v>130</v>
      </c>
      <c r="C27" s="21">
        <f t="shared" si="0"/>
        <v>9377743.77</v>
      </c>
      <c r="D27" s="21">
        <v>0</v>
      </c>
      <c r="E27" s="21">
        <v>0</v>
      </c>
      <c r="F27" s="21">
        <v>0</v>
      </c>
      <c r="G27" s="21">
        <f>SUM(G28:G30)+173470.92</f>
        <v>9377743.77</v>
      </c>
      <c r="H27" s="22">
        <v>0</v>
      </c>
    </row>
    <row r="28" spans="1:8" ht="51">
      <c r="A28" s="12" t="s">
        <v>11</v>
      </c>
      <c r="B28" s="19">
        <v>130</v>
      </c>
      <c r="C28" s="21">
        <f t="shared" si="0"/>
        <v>4241784.21</v>
      </c>
      <c r="D28" s="21">
        <v>0</v>
      </c>
      <c r="E28" s="21">
        <v>0</v>
      </c>
      <c r="F28" s="21">
        <v>0</v>
      </c>
      <c r="G28" s="21">
        <v>4241784.21</v>
      </c>
      <c r="H28" s="22">
        <v>0</v>
      </c>
    </row>
    <row r="29" spans="1:8" ht="15">
      <c r="A29" s="12" t="s">
        <v>12</v>
      </c>
      <c r="B29" s="19">
        <v>130</v>
      </c>
      <c r="C29" s="21">
        <f t="shared" si="0"/>
        <v>53504.89</v>
      </c>
      <c r="D29" s="21">
        <v>0</v>
      </c>
      <c r="E29" s="21">
        <v>0</v>
      </c>
      <c r="F29" s="21">
        <v>0</v>
      </c>
      <c r="G29" s="21">
        <v>53504.89</v>
      </c>
      <c r="H29" s="22">
        <v>0</v>
      </c>
    </row>
    <row r="30" spans="1:8" ht="15">
      <c r="A30" s="12" t="s">
        <v>13</v>
      </c>
      <c r="B30" s="19">
        <v>130</v>
      </c>
      <c r="C30" s="21">
        <f t="shared" si="0"/>
        <v>4908983.75</v>
      </c>
      <c r="D30" s="21">
        <v>0</v>
      </c>
      <c r="E30" s="21">
        <v>0</v>
      </c>
      <c r="F30" s="21">
        <v>0</v>
      </c>
      <c r="G30" s="21">
        <v>4908983.75</v>
      </c>
      <c r="H30" s="22">
        <v>0</v>
      </c>
    </row>
    <row r="31" spans="1:8" ht="25.5">
      <c r="A31" s="16" t="s">
        <v>82</v>
      </c>
      <c r="B31" s="20">
        <v>140</v>
      </c>
      <c r="C31" s="27">
        <f>E31+D31+G31</f>
        <v>6931.62</v>
      </c>
      <c r="D31" s="27">
        <v>0</v>
      </c>
      <c r="E31" s="28">
        <v>0</v>
      </c>
      <c r="F31" s="27">
        <v>0</v>
      </c>
      <c r="G31" s="28">
        <v>6931.62</v>
      </c>
      <c r="H31" s="29">
        <v>0</v>
      </c>
    </row>
    <row r="32" spans="1:8" ht="25.5">
      <c r="A32" s="16" t="s">
        <v>14</v>
      </c>
      <c r="B32" s="20">
        <v>180</v>
      </c>
      <c r="C32" s="27">
        <f>E32</f>
        <v>10610279.24</v>
      </c>
      <c r="D32" s="27">
        <v>0</v>
      </c>
      <c r="E32" s="28">
        <f>1900000+8710279.24</f>
        <v>10610279.24</v>
      </c>
      <c r="F32" s="27">
        <v>0</v>
      </c>
      <c r="G32" s="28">
        <v>0</v>
      </c>
      <c r="H32" s="29">
        <v>0</v>
      </c>
    </row>
    <row r="33" spans="1:8" ht="15">
      <c r="A33" s="16" t="s">
        <v>15</v>
      </c>
      <c r="B33" s="20">
        <v>440</v>
      </c>
      <c r="C33" s="27">
        <f aca="true" t="shared" si="1" ref="C33:C40">D33+E33+F33+G33</f>
        <v>0</v>
      </c>
      <c r="D33" s="27">
        <v>0</v>
      </c>
      <c r="E33" s="27">
        <v>0</v>
      </c>
      <c r="F33" s="27">
        <v>0</v>
      </c>
      <c r="G33" s="27">
        <f>G34</f>
        <v>0</v>
      </c>
      <c r="H33" s="29">
        <v>0</v>
      </c>
    </row>
    <row r="34" spans="1:8" ht="38.25">
      <c r="A34" s="10" t="s">
        <v>67</v>
      </c>
      <c r="B34" s="19">
        <v>440</v>
      </c>
      <c r="C34" s="30">
        <f t="shared" si="1"/>
        <v>0</v>
      </c>
      <c r="D34" s="30">
        <v>0</v>
      </c>
      <c r="E34" s="30">
        <v>0</v>
      </c>
      <c r="F34" s="30">
        <v>0</v>
      </c>
      <c r="G34" s="30">
        <v>0</v>
      </c>
      <c r="H34" s="31">
        <v>0</v>
      </c>
    </row>
    <row r="35" spans="1:8" ht="15">
      <c r="A35" s="16" t="s">
        <v>16</v>
      </c>
      <c r="B35" s="20">
        <v>150</v>
      </c>
      <c r="C35" s="27">
        <f t="shared" si="1"/>
        <v>1072405.5699999998</v>
      </c>
      <c r="D35" s="27">
        <v>0</v>
      </c>
      <c r="E35" s="27">
        <v>0</v>
      </c>
      <c r="F35" s="27">
        <v>0</v>
      </c>
      <c r="G35" s="27">
        <f>G36+G37</f>
        <v>1072405.5699999998</v>
      </c>
      <c r="H35" s="29">
        <v>0</v>
      </c>
    </row>
    <row r="36" spans="1:8" ht="15">
      <c r="A36" s="10" t="s">
        <v>68</v>
      </c>
      <c r="B36" s="19">
        <v>150</v>
      </c>
      <c r="C36" s="30">
        <f t="shared" si="1"/>
        <v>128000</v>
      </c>
      <c r="D36" s="30">
        <v>0</v>
      </c>
      <c r="E36" s="30">
        <v>0</v>
      </c>
      <c r="F36" s="30">
        <v>0</v>
      </c>
      <c r="G36" s="30">
        <f>48000+80000</f>
        <v>128000</v>
      </c>
      <c r="H36" s="31">
        <v>0</v>
      </c>
    </row>
    <row r="37" spans="1:8" ht="15">
      <c r="A37" s="10" t="s">
        <v>69</v>
      </c>
      <c r="B37" s="19">
        <v>150</v>
      </c>
      <c r="C37" s="30">
        <f t="shared" si="1"/>
        <v>944405.57</v>
      </c>
      <c r="D37" s="30">
        <v>0</v>
      </c>
      <c r="E37" s="30">
        <v>0</v>
      </c>
      <c r="F37" s="30">
        <v>0</v>
      </c>
      <c r="G37" s="30">
        <v>944405.57</v>
      </c>
      <c r="H37" s="31">
        <v>0</v>
      </c>
    </row>
    <row r="38" spans="1:8" ht="15">
      <c r="A38" s="16" t="s">
        <v>73</v>
      </c>
      <c r="B38" s="20">
        <v>189</v>
      </c>
      <c r="C38" s="27">
        <f t="shared" si="1"/>
        <v>-705447</v>
      </c>
      <c r="D38" s="27">
        <v>0</v>
      </c>
      <c r="E38" s="27">
        <v>0</v>
      </c>
      <c r="F38" s="27">
        <v>0</v>
      </c>
      <c r="G38" s="27">
        <f>G39+G40</f>
        <v>-705447</v>
      </c>
      <c r="H38" s="29">
        <v>0</v>
      </c>
    </row>
    <row r="39" spans="1:8" ht="25.5">
      <c r="A39" s="10" t="s">
        <v>70</v>
      </c>
      <c r="B39" s="19">
        <v>189</v>
      </c>
      <c r="C39" s="30">
        <f t="shared" si="1"/>
        <v>-84120</v>
      </c>
      <c r="D39" s="30">
        <v>0</v>
      </c>
      <c r="E39" s="30">
        <v>0</v>
      </c>
      <c r="F39" s="30">
        <v>0</v>
      </c>
      <c r="G39" s="30">
        <v>-84120</v>
      </c>
      <c r="H39" s="31">
        <v>0</v>
      </c>
    </row>
    <row r="40" spans="1:8" ht="15">
      <c r="A40" s="10" t="s">
        <v>71</v>
      </c>
      <c r="B40" s="19">
        <v>189</v>
      </c>
      <c r="C40" s="30">
        <f t="shared" si="1"/>
        <v>-621327</v>
      </c>
      <c r="D40" s="30">
        <v>0</v>
      </c>
      <c r="E40" s="30">
        <v>0</v>
      </c>
      <c r="F40" s="30">
        <v>0</v>
      </c>
      <c r="G40" s="30">
        <v>-621327</v>
      </c>
      <c r="H40" s="31">
        <v>0</v>
      </c>
    </row>
    <row r="41" spans="1:8" ht="15">
      <c r="A41" s="18" t="s">
        <v>17</v>
      </c>
      <c r="B41" s="20" t="s">
        <v>72</v>
      </c>
      <c r="C41" s="27">
        <f>C42+C52+C56+C60+C54</f>
        <v>88385103.58000001</v>
      </c>
      <c r="D41" s="27">
        <f>D42+D52+D56+D60</f>
        <v>57524732.18000001</v>
      </c>
      <c r="E41" s="27">
        <f>E42+E52+E56+E60+E54</f>
        <v>10610279.24</v>
      </c>
      <c r="F41" s="27">
        <f>F42+F52+F56+F60</f>
        <v>0</v>
      </c>
      <c r="G41" s="27">
        <f>G42+G52+G56+G60+G54</f>
        <v>20250092.160000004</v>
      </c>
      <c r="H41" s="29">
        <v>0</v>
      </c>
    </row>
    <row r="42" spans="1:8" ht="25.5">
      <c r="A42" s="9" t="s">
        <v>18</v>
      </c>
      <c r="B42" s="19" t="s">
        <v>72</v>
      </c>
      <c r="C42" s="30">
        <f>D42+E42+F42+G42</f>
        <v>58329798.370000005</v>
      </c>
      <c r="D42" s="30">
        <f>D43+D49+D51</f>
        <v>46302003.09</v>
      </c>
      <c r="E42" s="30">
        <f>E43+E49+E51</f>
        <v>1223974</v>
      </c>
      <c r="F42" s="30">
        <v>0</v>
      </c>
      <c r="G42" s="30">
        <f>G43+G49+G51+G50</f>
        <v>10803821.280000001</v>
      </c>
      <c r="H42" s="31">
        <v>0</v>
      </c>
    </row>
    <row r="43" spans="1:8" ht="25.5">
      <c r="A43" s="10" t="s">
        <v>19</v>
      </c>
      <c r="B43" s="19">
        <v>111</v>
      </c>
      <c r="C43" s="30">
        <f>D43+E43+F43+G43</f>
        <v>44792611.440000005</v>
      </c>
      <c r="D43" s="30">
        <f>D44+D46+D47+D48</f>
        <v>35596682.31</v>
      </c>
      <c r="E43" s="30">
        <f>E44+E46+E47+E48</f>
        <v>940000</v>
      </c>
      <c r="F43" s="30">
        <v>0</v>
      </c>
      <c r="G43" s="30">
        <f>G44+G46+G47+G48</f>
        <v>8255929.13</v>
      </c>
      <c r="H43" s="31">
        <v>0</v>
      </c>
    </row>
    <row r="44" spans="1:8" ht="25.5">
      <c r="A44" s="11" t="s">
        <v>20</v>
      </c>
      <c r="B44" s="19">
        <v>111</v>
      </c>
      <c r="C44" s="30">
        <f aca="true" t="shared" si="2" ref="C44:C73">D44+E44+F44+G44</f>
        <v>21719818.22</v>
      </c>
      <c r="D44" s="30">
        <f>18128108.48+65780.41</f>
        <v>18193888.89</v>
      </c>
      <c r="E44" s="30">
        <v>940000</v>
      </c>
      <c r="F44" s="30">
        <v>0</v>
      </c>
      <c r="G44" s="30">
        <f>2582476.72+3452.61</f>
        <v>2585929.33</v>
      </c>
      <c r="H44" s="31">
        <v>0</v>
      </c>
    </row>
    <row r="45" spans="1:8" ht="25.5">
      <c r="A45" s="6" t="s">
        <v>65</v>
      </c>
      <c r="B45" s="19">
        <v>111</v>
      </c>
      <c r="C45" s="30">
        <f t="shared" si="2"/>
        <v>19840572.96</v>
      </c>
      <c r="D45" s="30">
        <f>16413559.65+58908.96</f>
        <v>16472468.610000001</v>
      </c>
      <c r="E45" s="30">
        <v>940000</v>
      </c>
      <c r="F45" s="30">
        <v>0</v>
      </c>
      <c r="G45" s="30">
        <v>2428104.35</v>
      </c>
      <c r="H45" s="31">
        <v>0</v>
      </c>
    </row>
    <row r="46" spans="1:8" ht="25.5">
      <c r="A46" s="11" t="s">
        <v>21</v>
      </c>
      <c r="B46" s="19">
        <v>111</v>
      </c>
      <c r="C46" s="30">
        <f t="shared" si="2"/>
        <v>458671.02</v>
      </c>
      <c r="D46" s="30">
        <f>427548.31+1583.58</f>
        <v>429131.89</v>
      </c>
      <c r="E46" s="30">
        <v>0</v>
      </c>
      <c r="F46" s="30">
        <v>0</v>
      </c>
      <c r="G46" s="30">
        <v>29539.13</v>
      </c>
      <c r="H46" s="31">
        <v>0</v>
      </c>
    </row>
    <row r="47" spans="1:8" ht="25.5">
      <c r="A47" s="11" t="s">
        <v>22</v>
      </c>
      <c r="B47" s="19">
        <v>111</v>
      </c>
      <c r="C47" s="30">
        <f t="shared" si="2"/>
        <v>9887254.32</v>
      </c>
      <c r="D47" s="30">
        <f>7444913.43+14130.83</f>
        <v>7459044.26</v>
      </c>
      <c r="E47" s="30">
        <v>0</v>
      </c>
      <c r="F47" s="30">
        <v>0</v>
      </c>
      <c r="G47" s="30">
        <v>2428210.06</v>
      </c>
      <c r="H47" s="31">
        <v>0</v>
      </c>
    </row>
    <row r="48" spans="1:8" ht="15">
      <c r="A48" s="11" t="s">
        <v>23</v>
      </c>
      <c r="B48" s="19">
        <v>111</v>
      </c>
      <c r="C48" s="30">
        <f t="shared" si="2"/>
        <v>12726867.879999999</v>
      </c>
      <c r="D48" s="30">
        <f>9490671.09+23946.18</f>
        <v>9514617.27</v>
      </c>
      <c r="E48" s="30">
        <v>0</v>
      </c>
      <c r="F48" s="30">
        <v>0</v>
      </c>
      <c r="G48" s="30">
        <f>3210988.93+1261.68</f>
        <v>3212250.6100000003</v>
      </c>
      <c r="H48" s="31">
        <v>0</v>
      </c>
    </row>
    <row r="49" spans="1:8" ht="28.5" customHeight="1">
      <c r="A49" s="10" t="s">
        <v>24</v>
      </c>
      <c r="B49" s="19">
        <v>112</v>
      </c>
      <c r="C49" s="30">
        <f t="shared" si="2"/>
        <v>48579.08</v>
      </c>
      <c r="D49" s="30">
        <v>176.67</v>
      </c>
      <c r="E49" s="30">
        <v>0</v>
      </c>
      <c r="F49" s="30">
        <v>0</v>
      </c>
      <c r="G49" s="30">
        <v>48402.41</v>
      </c>
      <c r="H49" s="31">
        <v>0</v>
      </c>
    </row>
    <row r="50" spans="1:8" ht="66" customHeight="1">
      <c r="A50" s="10" t="s">
        <v>25</v>
      </c>
      <c r="B50" s="19">
        <v>113</v>
      </c>
      <c r="C50" s="30">
        <f t="shared" si="2"/>
        <v>11000</v>
      </c>
      <c r="D50" s="30">
        <v>0</v>
      </c>
      <c r="E50" s="30">
        <v>0</v>
      </c>
      <c r="F50" s="30">
        <v>0</v>
      </c>
      <c r="G50" s="30">
        <v>11000</v>
      </c>
      <c r="H50" s="31">
        <v>0</v>
      </c>
    </row>
    <row r="51" spans="1:8" ht="54.75" customHeight="1">
      <c r="A51" s="10" t="s">
        <v>57</v>
      </c>
      <c r="B51" s="19">
        <v>119</v>
      </c>
      <c r="C51" s="30">
        <f t="shared" si="2"/>
        <v>13477607.85</v>
      </c>
      <c r="D51" s="30">
        <v>10705144.11</v>
      </c>
      <c r="E51" s="30">
        <v>283974</v>
      </c>
      <c r="F51" s="30">
        <v>0</v>
      </c>
      <c r="G51" s="30">
        <v>2488489.74</v>
      </c>
      <c r="H51" s="31">
        <v>0</v>
      </c>
    </row>
    <row r="52" spans="1:8" ht="15" customHeight="1">
      <c r="A52" s="9" t="s">
        <v>26</v>
      </c>
      <c r="B52" s="19">
        <v>320</v>
      </c>
      <c r="C52" s="30">
        <f>D52+E52+F52+G52</f>
        <v>128780</v>
      </c>
      <c r="D52" s="30">
        <f>D53+D54+D55</f>
        <v>0</v>
      </c>
      <c r="E52" s="30">
        <f>E53</f>
        <v>90500</v>
      </c>
      <c r="F52" s="30">
        <v>0</v>
      </c>
      <c r="G52" s="30">
        <f>32200+6080</f>
        <v>38280</v>
      </c>
      <c r="H52" s="31">
        <v>0</v>
      </c>
    </row>
    <row r="53" spans="1:8" ht="38.25">
      <c r="A53" s="10" t="s">
        <v>81</v>
      </c>
      <c r="B53" s="19">
        <v>323</v>
      </c>
      <c r="C53" s="30">
        <f>D53+E53+F53+G53</f>
        <v>122700</v>
      </c>
      <c r="D53" s="30">
        <v>0</v>
      </c>
      <c r="E53" s="30">
        <v>90500</v>
      </c>
      <c r="F53" s="30">
        <v>0</v>
      </c>
      <c r="G53" s="30">
        <v>32200</v>
      </c>
      <c r="H53" s="31">
        <v>0</v>
      </c>
    </row>
    <row r="54" spans="1:8" ht="15">
      <c r="A54" s="10" t="s">
        <v>27</v>
      </c>
      <c r="B54" s="19">
        <v>340</v>
      </c>
      <c r="C54" s="30">
        <f t="shared" si="2"/>
        <v>5292868</v>
      </c>
      <c r="D54" s="30">
        <v>0</v>
      </c>
      <c r="E54" s="30">
        <v>5164868</v>
      </c>
      <c r="F54" s="30">
        <v>0</v>
      </c>
      <c r="G54" s="30">
        <f>48000+80000</f>
        <v>128000</v>
      </c>
      <c r="H54" s="31">
        <v>0</v>
      </c>
    </row>
    <row r="55" spans="1:8" ht="25.5">
      <c r="A55" s="11" t="s">
        <v>76</v>
      </c>
      <c r="B55" s="19">
        <v>340</v>
      </c>
      <c r="C55" s="30">
        <f t="shared" si="2"/>
        <v>0</v>
      </c>
      <c r="D55" s="30">
        <v>0</v>
      </c>
      <c r="E55" s="30">
        <v>0</v>
      </c>
      <c r="F55" s="30">
        <v>0</v>
      </c>
      <c r="G55" s="30">
        <v>0</v>
      </c>
      <c r="H55" s="31">
        <v>0</v>
      </c>
    </row>
    <row r="56" spans="1:8" ht="15" customHeight="1">
      <c r="A56" s="9" t="s">
        <v>28</v>
      </c>
      <c r="B56" s="19">
        <v>850</v>
      </c>
      <c r="C56" s="30">
        <f t="shared" si="2"/>
        <v>1386749.25</v>
      </c>
      <c r="D56" s="30">
        <f>D57+D58+D59</f>
        <v>1255555.86</v>
      </c>
      <c r="E56" s="30">
        <v>0</v>
      </c>
      <c r="F56" s="30">
        <v>0</v>
      </c>
      <c r="G56" s="30">
        <f>G57+G58+G59</f>
        <v>131193.38999999998</v>
      </c>
      <c r="H56" s="31">
        <v>0</v>
      </c>
    </row>
    <row r="57" spans="1:8" ht="38.25">
      <c r="A57" s="10" t="s">
        <v>29</v>
      </c>
      <c r="B57" s="19">
        <v>851</v>
      </c>
      <c r="C57" s="30">
        <f t="shared" si="2"/>
        <v>1375447.6400000001</v>
      </c>
      <c r="D57" s="30">
        <v>1253826.36</v>
      </c>
      <c r="E57" s="30">
        <v>0</v>
      </c>
      <c r="F57" s="30">
        <v>0</v>
      </c>
      <c r="G57" s="30">
        <v>121621.28</v>
      </c>
      <c r="H57" s="31">
        <v>0</v>
      </c>
    </row>
    <row r="58" spans="1:8" ht="15">
      <c r="A58" s="10" t="s">
        <v>30</v>
      </c>
      <c r="B58" s="19">
        <v>852</v>
      </c>
      <c r="C58" s="30">
        <f t="shared" si="2"/>
        <v>10322.4</v>
      </c>
      <c r="D58" s="30">
        <v>1479.5</v>
      </c>
      <c r="E58" s="30">
        <v>0</v>
      </c>
      <c r="F58" s="30">
        <v>0</v>
      </c>
      <c r="G58" s="30">
        <v>8842.9</v>
      </c>
      <c r="H58" s="31">
        <v>0</v>
      </c>
    </row>
    <row r="59" spans="1:8" ht="15">
      <c r="A59" s="10" t="s">
        <v>31</v>
      </c>
      <c r="B59" s="19">
        <v>853</v>
      </c>
      <c r="C59" s="30">
        <f t="shared" si="2"/>
        <v>979.21</v>
      </c>
      <c r="D59" s="30">
        <v>250</v>
      </c>
      <c r="E59" s="30">
        <v>0</v>
      </c>
      <c r="F59" s="30">
        <v>0</v>
      </c>
      <c r="G59" s="30">
        <v>729.21</v>
      </c>
      <c r="H59" s="31">
        <v>0</v>
      </c>
    </row>
    <row r="60" spans="1:8" ht="25.5" customHeight="1">
      <c r="A60" s="9" t="s">
        <v>58</v>
      </c>
      <c r="B60" s="19">
        <v>240</v>
      </c>
      <c r="C60" s="30">
        <f>D60+E60+F60+G60</f>
        <v>23246907.96</v>
      </c>
      <c r="D60" s="30">
        <f>D61+D74</f>
        <v>9967173.23</v>
      </c>
      <c r="E60" s="30">
        <f>E61+E74</f>
        <v>4130937.2399999998</v>
      </c>
      <c r="F60" s="30">
        <f>F61+F74</f>
        <v>0</v>
      </c>
      <c r="G60" s="30">
        <f>G61+G74</f>
        <v>9148797.49</v>
      </c>
      <c r="H60" s="31">
        <v>0</v>
      </c>
    </row>
    <row r="61" spans="1:8" ht="42" customHeight="1">
      <c r="A61" s="10" t="s">
        <v>74</v>
      </c>
      <c r="B61" s="19">
        <v>244</v>
      </c>
      <c r="C61" s="30">
        <f t="shared" si="2"/>
        <v>15586873.07</v>
      </c>
      <c r="D61" s="30">
        <f>SUM(D62:D73)-D67-D69</f>
        <v>2949911.91</v>
      </c>
      <c r="E61" s="30">
        <f>SUM(E62:E73)-E67-E69</f>
        <v>4130937.2399999998</v>
      </c>
      <c r="F61" s="30">
        <v>0</v>
      </c>
      <c r="G61" s="30">
        <f>SUM(G62:G73)-G67-G69</f>
        <v>8506023.92</v>
      </c>
      <c r="H61" s="31">
        <v>0</v>
      </c>
    </row>
    <row r="62" spans="1:8" ht="25.5">
      <c r="A62" s="11" t="s">
        <v>32</v>
      </c>
      <c r="B62" s="19">
        <v>244</v>
      </c>
      <c r="C62" s="30">
        <f t="shared" si="2"/>
        <v>191678.67</v>
      </c>
      <c r="D62" s="30">
        <v>0</v>
      </c>
      <c r="E62" s="30">
        <v>0</v>
      </c>
      <c r="F62" s="30">
        <v>0</v>
      </c>
      <c r="G62" s="30">
        <v>191678.67</v>
      </c>
      <c r="H62" s="31">
        <v>0</v>
      </c>
    </row>
    <row r="63" spans="1:8" ht="15">
      <c r="A63" s="11" t="s">
        <v>33</v>
      </c>
      <c r="B63" s="19">
        <v>244</v>
      </c>
      <c r="C63" s="30">
        <f t="shared" si="2"/>
        <v>66793</v>
      </c>
      <c r="D63" s="30"/>
      <c r="E63" s="30">
        <v>0</v>
      </c>
      <c r="F63" s="30">
        <v>0</v>
      </c>
      <c r="G63" s="30">
        <v>66793</v>
      </c>
      <c r="H63" s="31">
        <v>0</v>
      </c>
    </row>
    <row r="64" spans="1:8" ht="15">
      <c r="A64" s="11" t="s">
        <v>34</v>
      </c>
      <c r="B64" s="19">
        <v>244</v>
      </c>
      <c r="C64" s="30">
        <f t="shared" si="2"/>
        <v>2601038.3400000003</v>
      </c>
      <c r="D64" s="30">
        <v>2261297.39</v>
      </c>
      <c r="E64" s="30">
        <v>0</v>
      </c>
      <c r="F64" s="30">
        <v>0</v>
      </c>
      <c r="G64" s="30">
        <v>339740.95</v>
      </c>
      <c r="H64" s="31">
        <v>0</v>
      </c>
    </row>
    <row r="65" spans="1:8" ht="25.5">
      <c r="A65" s="11" t="s">
        <v>35</v>
      </c>
      <c r="B65" s="19">
        <v>244</v>
      </c>
      <c r="C65" s="30">
        <f t="shared" si="2"/>
        <v>0</v>
      </c>
      <c r="D65" s="30"/>
      <c r="E65" s="30">
        <v>0</v>
      </c>
      <c r="F65" s="30">
        <v>0</v>
      </c>
      <c r="G65" s="30"/>
      <c r="H65" s="31">
        <v>0</v>
      </c>
    </row>
    <row r="66" spans="1:8" ht="25.5">
      <c r="A66" s="11" t="s">
        <v>60</v>
      </c>
      <c r="B66" s="19">
        <v>244</v>
      </c>
      <c r="C66" s="30">
        <f t="shared" si="2"/>
        <v>3073089.52</v>
      </c>
      <c r="D66" s="30">
        <v>47000</v>
      </c>
      <c r="E66" s="30">
        <v>1630010.48</v>
      </c>
      <c r="F66" s="30">
        <v>0</v>
      </c>
      <c r="G66" s="30">
        <v>1396079.04</v>
      </c>
      <c r="H66" s="31">
        <v>0</v>
      </c>
    </row>
    <row r="67" spans="1:8" ht="65.25" customHeight="1">
      <c r="A67" s="11" t="s">
        <v>61</v>
      </c>
      <c r="B67" s="19">
        <v>244</v>
      </c>
      <c r="C67" s="30">
        <f t="shared" si="2"/>
        <v>32000</v>
      </c>
      <c r="D67" s="30">
        <v>0</v>
      </c>
      <c r="E67" s="30">
        <v>0</v>
      </c>
      <c r="F67" s="30">
        <v>0</v>
      </c>
      <c r="G67" s="30">
        <v>32000</v>
      </c>
      <c r="H67" s="31">
        <v>0</v>
      </c>
    </row>
    <row r="68" spans="1:8" ht="15">
      <c r="A68" s="11" t="s">
        <v>62</v>
      </c>
      <c r="B68" s="19">
        <v>244</v>
      </c>
      <c r="C68" s="30">
        <f t="shared" si="2"/>
        <v>2714355.1399999997</v>
      </c>
      <c r="D68" s="30">
        <v>397191.38</v>
      </c>
      <c r="E68" s="30">
        <f>9682.48+10005</f>
        <v>19687.48</v>
      </c>
      <c r="F68" s="30">
        <v>0</v>
      </c>
      <c r="G68" s="30">
        <v>2297476.28</v>
      </c>
      <c r="H68" s="31">
        <v>0</v>
      </c>
    </row>
    <row r="69" spans="1:8" ht="54.75" customHeight="1">
      <c r="A69" s="11" t="s">
        <v>61</v>
      </c>
      <c r="B69" s="19">
        <v>244</v>
      </c>
      <c r="C69" s="30">
        <f t="shared" si="2"/>
        <v>56264.48</v>
      </c>
      <c r="D69" s="30">
        <v>0</v>
      </c>
      <c r="E69" s="30">
        <v>2064.48</v>
      </c>
      <c r="F69" s="30">
        <v>0</v>
      </c>
      <c r="G69" s="30">
        <v>54200</v>
      </c>
      <c r="H69" s="31">
        <v>0</v>
      </c>
    </row>
    <row r="70" spans="1:8" ht="15">
      <c r="A70" s="11" t="s">
        <v>59</v>
      </c>
      <c r="B70" s="19">
        <v>244</v>
      </c>
      <c r="C70" s="30">
        <f t="shared" si="2"/>
        <v>6826.4</v>
      </c>
      <c r="D70" s="30">
        <v>0</v>
      </c>
      <c r="E70" s="30">
        <v>0</v>
      </c>
      <c r="F70" s="30">
        <v>0</v>
      </c>
      <c r="G70" s="30">
        <v>6826.4</v>
      </c>
      <c r="H70" s="31">
        <v>0</v>
      </c>
    </row>
    <row r="71" spans="1:8" ht="25.5">
      <c r="A71" s="11" t="s">
        <v>36</v>
      </c>
      <c r="B71" s="19">
        <v>244</v>
      </c>
      <c r="C71" s="30">
        <f t="shared" si="2"/>
        <v>1644854.75</v>
      </c>
      <c r="D71" s="30">
        <v>0</v>
      </c>
      <c r="E71" s="30">
        <f>18947+120120+1390186</f>
        <v>1529253</v>
      </c>
      <c r="F71" s="30">
        <v>0</v>
      </c>
      <c r="G71" s="30">
        <v>115601.75</v>
      </c>
      <c r="H71" s="31">
        <v>0</v>
      </c>
    </row>
    <row r="72" spans="1:8" ht="25.5">
      <c r="A72" s="11" t="s">
        <v>37</v>
      </c>
      <c r="B72" s="19">
        <v>244</v>
      </c>
      <c r="C72" s="30">
        <f t="shared" si="2"/>
        <v>0</v>
      </c>
      <c r="D72" s="30">
        <v>0</v>
      </c>
      <c r="E72" s="30">
        <v>0</v>
      </c>
      <c r="F72" s="30">
        <v>0</v>
      </c>
      <c r="G72" s="30"/>
      <c r="H72" s="31">
        <v>0</v>
      </c>
    </row>
    <row r="73" spans="1:8" ht="25.5">
      <c r="A73" s="11" t="s">
        <v>38</v>
      </c>
      <c r="B73" s="19">
        <v>244</v>
      </c>
      <c r="C73" s="30">
        <f t="shared" si="2"/>
        <v>5288237.25</v>
      </c>
      <c r="D73" s="30">
        <f>216788.64+27634.5</f>
        <v>244423.14</v>
      </c>
      <c r="E73" s="30">
        <f>51370.52+23880+32621.42+279305.34+54995+509814</f>
        <v>951986.28</v>
      </c>
      <c r="F73" s="30">
        <v>0</v>
      </c>
      <c r="G73" s="30">
        <f>814884.57+243775.78+177352.14+21392+2819323.34+15100</f>
        <v>4091827.8299999996</v>
      </c>
      <c r="H73" s="31">
        <v>0</v>
      </c>
    </row>
    <row r="74" spans="1:8" ht="16.5" customHeight="1">
      <c r="A74" s="9" t="s">
        <v>79</v>
      </c>
      <c r="B74" s="19">
        <v>247</v>
      </c>
      <c r="C74" s="30">
        <f>D74+E74+F74+G74</f>
        <v>7660034.890000001</v>
      </c>
      <c r="D74" s="30">
        <f>D75</f>
        <v>7017261.32</v>
      </c>
      <c r="E74" s="30">
        <f>E75</f>
        <v>0</v>
      </c>
      <c r="F74" s="30">
        <f>F75</f>
        <v>0</v>
      </c>
      <c r="G74" s="30">
        <f>G75</f>
        <v>642773.57</v>
      </c>
      <c r="H74" s="31">
        <v>0</v>
      </c>
    </row>
    <row r="75" spans="1:8" ht="25.5">
      <c r="A75" s="11" t="s">
        <v>80</v>
      </c>
      <c r="B75" s="19">
        <v>247</v>
      </c>
      <c r="C75" s="30">
        <f>D75+E75+F75+G75</f>
        <v>7660034.890000001</v>
      </c>
      <c r="D75" s="30">
        <v>7017261.32</v>
      </c>
      <c r="E75" s="30">
        <v>0</v>
      </c>
      <c r="F75" s="30">
        <v>0</v>
      </c>
      <c r="G75" s="30">
        <v>642773.57</v>
      </c>
      <c r="H75" s="31">
        <v>0</v>
      </c>
    </row>
    <row r="76" spans="1:8" ht="16.5" customHeight="1">
      <c r="A76" s="1" t="s">
        <v>39</v>
      </c>
      <c r="B76" s="19" t="s">
        <v>72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2">
        <v>0</v>
      </c>
    </row>
    <row r="77" spans="1:8" ht="15">
      <c r="A77" s="2" t="s">
        <v>40</v>
      </c>
      <c r="B77" s="19" t="s">
        <v>72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2">
        <v>0</v>
      </c>
    </row>
    <row r="78" spans="1:8" ht="25.5">
      <c r="A78" s="2" t="s">
        <v>41</v>
      </c>
      <c r="B78" s="19" t="s">
        <v>72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2">
        <v>0</v>
      </c>
    </row>
    <row r="79" spans="1:8" ht="15">
      <c r="A79" s="2" t="s">
        <v>16</v>
      </c>
      <c r="B79" s="19" t="s">
        <v>72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2">
        <v>0</v>
      </c>
    </row>
    <row r="80" spans="1:8" ht="15">
      <c r="A80" s="2" t="s">
        <v>42</v>
      </c>
      <c r="B80" s="19" t="s">
        <v>72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2">
        <v>0</v>
      </c>
    </row>
    <row r="81" spans="1:8" ht="25.5">
      <c r="A81" s="2" t="s">
        <v>75</v>
      </c>
      <c r="B81" s="19" t="s">
        <v>72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2">
        <v>0</v>
      </c>
    </row>
    <row r="82" spans="1:8" ht="15">
      <c r="A82" s="2" t="s">
        <v>43</v>
      </c>
      <c r="B82" s="19" t="s">
        <v>72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2">
        <v>0</v>
      </c>
    </row>
    <row r="83" spans="1:8" ht="15">
      <c r="A83" s="3" t="s">
        <v>44</v>
      </c>
      <c r="B83" s="19" t="s">
        <v>72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2">
        <v>0</v>
      </c>
    </row>
    <row r="84" spans="1:8" ht="15">
      <c r="A84" s="1" t="s">
        <v>45</v>
      </c>
      <c r="B84" s="19" t="s">
        <v>72</v>
      </c>
      <c r="C84" s="21">
        <v>0</v>
      </c>
      <c r="D84" s="21">
        <v>0</v>
      </c>
      <c r="E84" s="21">
        <v>0</v>
      </c>
      <c r="F84" s="21">
        <v>0</v>
      </c>
      <c r="G84" s="21">
        <v>1839666.78</v>
      </c>
      <c r="H84" s="22">
        <v>0</v>
      </c>
    </row>
  </sheetData>
  <sheetProtection/>
  <mergeCells count="15">
    <mergeCell ref="A1:H1"/>
    <mergeCell ref="A2:H2"/>
    <mergeCell ref="B4:H4"/>
    <mergeCell ref="B6:C6"/>
    <mergeCell ref="A8:H8"/>
    <mergeCell ref="C10:H10"/>
    <mergeCell ref="C11:H11"/>
    <mergeCell ref="F13:F14"/>
    <mergeCell ref="A10:A14"/>
    <mergeCell ref="D12:H12"/>
    <mergeCell ref="G13:H13"/>
    <mergeCell ref="B10:B14"/>
    <mergeCell ref="C12:C14"/>
    <mergeCell ref="D13:D14"/>
    <mergeCell ref="E13:E14"/>
  </mergeCells>
  <printOptions/>
  <pageMargins left="0.3" right="0.2362204724409449" top="0.31496062992125984" bottom="0.35433070866141736" header="0.31496062992125984" footer="0.31496062992125984"/>
  <pageSetup fitToHeight="1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2022-04-13T08:05:52Z</dcterms:modified>
  <cp:category/>
  <cp:version/>
  <cp:contentType/>
  <cp:contentStatus/>
</cp:coreProperties>
</file>