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9065" windowHeight="11760" activeTab="4"/>
  </bookViews>
  <sheets>
    <sheet name="стр.1" sheetId="1" r:id="rId1"/>
    <sheet name="стр.2_2015 г." sheetId="2" r:id="rId2"/>
    <sheet name="стр.2_2016 г." sheetId="3" r:id="rId3"/>
    <sheet name="стр.2_2017 г." sheetId="4" r:id="rId4"/>
    <sheet name="стр.3" sheetId="5" r:id="rId5"/>
  </sheets>
  <definedNames>
    <definedName name="_xlnm.Print_Titles" localSheetId="1">'стр.2_2015 г.'!$4:$4</definedName>
    <definedName name="_xlnm.Print_Titles" localSheetId="2">'стр.2_2016 г.'!$4:$4</definedName>
    <definedName name="_xlnm.Print_Titles" localSheetId="3">'стр.2_2017 г.'!$4:$4</definedName>
    <definedName name="_xlnm.Print_Area" localSheetId="0">'стр.1'!$A$1:$DA$41</definedName>
    <definedName name="_xlnm.Print_Area" localSheetId="1">'стр.2_2015 г.'!$A$1:$DA$80</definedName>
    <definedName name="_xlnm.Print_Area" localSheetId="2">'стр.2_2016 г.'!$A$1:$DA$80</definedName>
    <definedName name="_xlnm.Print_Area" localSheetId="3">'стр.2_2017 г.'!$A$1:$DA$80</definedName>
    <definedName name="_xlnm.Print_Area" localSheetId="4">'стр.3'!$A$1:$DA$31</definedName>
  </definedNames>
  <calcPr fullCalcOnLoad="1"/>
</workbook>
</file>

<file path=xl/sharedStrings.xml><?xml version="1.0" encoding="utf-8"?>
<sst xmlns="http://schemas.openxmlformats.org/spreadsheetml/2006/main" count="948" uniqueCount="202">
  <si>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</si>
  <si>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</si>
  <si>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</si>
  <si>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</si>
  <si>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</si>
  <si>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</si>
  <si>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</si>
  <si>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</si>
  <si>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</si>
  <si>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Х</t>
  </si>
  <si>
    <t>Поступления, всего:</t>
  </si>
  <si>
    <t>Справочно:</t>
  </si>
  <si>
    <t>на 20</t>
  </si>
  <si>
    <t>Всего</t>
  </si>
  <si>
    <t>(должность лица, утверждающего документ)</t>
  </si>
  <si>
    <t>М.П.</t>
  </si>
  <si>
    <t xml:space="preserve"> год и плановый период 20</t>
  </si>
  <si>
    <t>и 20</t>
  </si>
  <si>
    <t xml:space="preserve"> годы</t>
  </si>
  <si>
    <t>383</t>
  </si>
  <si>
    <t>Дата предыдущего утвержденного плана</t>
  </si>
  <si>
    <t>ИНН</t>
  </si>
  <si>
    <t>КПП</t>
  </si>
  <si>
    <t>единица измерения по ОКЕИ</t>
  </si>
  <si>
    <t>Код КОСГУ</t>
  </si>
  <si>
    <t>Источники поступлений и выплат</t>
  </si>
  <si>
    <t>Субсидия на выполнение государст-венного задания</t>
  </si>
  <si>
    <t>Целевые субсидии (субсидии на иные цели)</t>
  </si>
  <si>
    <t>Бюджетные инвестиции</t>
  </si>
  <si>
    <t>130</t>
  </si>
  <si>
    <t>120</t>
  </si>
  <si>
    <t>180</t>
  </si>
  <si>
    <t>поступления от использования имущества, находящегося в государственной собственности и переданного в аренду</t>
  </si>
  <si>
    <t>поступления в виде грантов от физических и юридических лиц</t>
  </si>
  <si>
    <t>прочие поступления</t>
  </si>
  <si>
    <t>200</t>
  </si>
  <si>
    <t>210</t>
  </si>
  <si>
    <t>211</t>
  </si>
  <si>
    <t>212</t>
  </si>
  <si>
    <t>213</t>
  </si>
  <si>
    <t>220</t>
  </si>
  <si>
    <t>221</t>
  </si>
  <si>
    <t>222</t>
  </si>
  <si>
    <t>223</t>
  </si>
  <si>
    <t>224</t>
  </si>
  <si>
    <t>Расходы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</si>
  <si>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</si>
  <si>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</si>
  <si>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</si>
  <si>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</si>
  <si>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</si>
  <si>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</si>
  <si>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</si>
  <si>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</si>
  <si>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225</t>
  </si>
  <si>
    <t>226</t>
  </si>
  <si>
    <t>260</t>
  </si>
  <si>
    <t>262</t>
  </si>
  <si>
    <t>290</t>
  </si>
  <si>
    <t>300</t>
  </si>
  <si>
    <t>310</t>
  </si>
  <si>
    <t>320</t>
  </si>
  <si>
    <t>330</t>
  </si>
  <si>
    <t>340</t>
  </si>
  <si>
    <t>500</t>
  </si>
  <si>
    <t>520</t>
  </si>
  <si>
    <t>530</t>
  </si>
  <si>
    <t>Работы, услуги по содержанию имущества</t>
  </si>
  <si>
    <t>Социальное обеспечение</t>
  </si>
  <si>
    <t>Пособия по социальной помощи населению</t>
  </si>
  <si>
    <t>стипендия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</si>
  <si>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</si>
  <si>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</si>
  <si>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</si>
  <si>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</si>
  <si>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</si>
  <si>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Поступление финансовых активов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</si>
  <si>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</si>
  <si>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</si>
  <si>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Планируемый остаток средств на конец планируемого финансового года</t>
  </si>
  <si>
    <t>Коды</t>
  </si>
  <si>
    <t>Наименование 
показателя</t>
  </si>
  <si>
    <t>Возврат субсидии на выполнение государственного задания по неисполненным обязательствам и излишне перечисленным налогам (+)</t>
  </si>
  <si>
    <t>поступления от иной приносящей доход деятельности, всего, в том числе:</t>
  </si>
  <si>
    <t>Выплаты всего, в том числе:</t>
  </si>
  <si>
    <t>Заработная плата всего, в том числе:</t>
  </si>
  <si>
    <t>административно-управленческого персонала</t>
  </si>
  <si>
    <t>Прочие работы, услуги, из них:</t>
  </si>
  <si>
    <t>вознаграждение по договорам гражданско-правового характера, заключенным с работниками списочного состава</t>
  </si>
  <si>
    <t>Пенсии, пособия, выплачиваемые организациями сектора государственного управления</t>
  </si>
  <si>
    <t>263</t>
  </si>
  <si>
    <t>Прочие расходы, из них:</t>
  </si>
  <si>
    <t>291</t>
  </si>
  <si>
    <t>292</t>
  </si>
  <si>
    <t>Объем публичных обязательств</t>
  </si>
  <si>
    <t>Средства 
от принося-щей доход деятельности</t>
  </si>
  <si>
    <t>Остаток средств на начало планируемого финансового года остатков субсидий прошлых лет в доход бюджета (-)</t>
  </si>
  <si>
    <t>(наименование организации (подразделения))</t>
  </si>
  <si>
    <t>министерство образования и  молодежной политики Ставропольского края</t>
  </si>
  <si>
    <t>075</t>
  </si>
  <si>
    <t>(адрес фактического местонахождения организации(подразделения))</t>
  </si>
  <si>
    <t>Лицевой счет, предназначенный для учета операций со средствами организации, открыт в (ОФК/банк)</t>
  </si>
  <si>
    <t>Лицевой счет, предназначенный для учета операций со средствами, предоставленными организации в виде субсидий на иные цели и бюджетных инвестиций, открыт в (ОФК/банк)</t>
  </si>
  <si>
    <t>I. Сведения о деятельности государственного бюджетной организации (подразделения)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</si>
  <si>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 (подразделения):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</si>
  <si>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 государственной бюджетной организации (подразделения):</t>
    </r>
  </si>
  <si>
    <r>
      <t>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государственной бюджетной организации (положением подразделения) к его основным видам деятельности, предоставление которых для физических и юридических лиц осуществляется за плату:</t>
    </r>
  </si>
  <si>
    <t>поступления от оказания государственной бюджетной организацией (подразделением) услуг (выполнения работ), относящихся в соответствии с уставом (положением подразделения) к ее основным видам деятельности, предоставление которых для физических и юридических лиц осуществляется на платной основе, всего, в том числе:</t>
  </si>
  <si>
    <t>поступления от оказания государственной бюджетной организацией (подразделением) услуг (выполнения работ),от иной приносящей доход деятельности, всего, в том числе:</t>
  </si>
  <si>
    <r>
      <t xml:space="preserve">II. Показатели по поступлениям и выплатам средств 
 государственной бюджетной организации (подразделения) </t>
    </r>
    <r>
      <rPr>
        <b/>
        <sz val="11"/>
        <color indexed="10"/>
        <rFont val="Times New Roman"/>
        <family val="1"/>
      </rPr>
      <t>на 2015 год</t>
    </r>
  </si>
  <si>
    <t>поступления от оказания государственной бюджетной организацией (подразделением) услуг (выполнения работ), относящихся в соответствии с уставом (положением подразделения) к ее основным видам деятельности, предоставление которых для физических и юридических</t>
  </si>
  <si>
    <r>
      <t xml:space="preserve">II. Показатели по поступлениям и выплатам средств 
 государственной бюджетной организации (подразделения) </t>
    </r>
    <r>
      <rPr>
        <b/>
        <sz val="11"/>
        <color indexed="10"/>
        <rFont val="Times New Roman"/>
        <family val="1"/>
      </rPr>
      <t>на 2016 год</t>
    </r>
  </si>
  <si>
    <t>плата за проживание в общежитии</t>
  </si>
  <si>
    <t>выручка столовой</t>
  </si>
  <si>
    <t>возмещение коммунальных услуг арендаторами</t>
  </si>
  <si>
    <t>прочие</t>
  </si>
  <si>
    <t>учебно - производственная деятельность мастерских и учебных хозяйств</t>
  </si>
  <si>
    <t>поступления от размещения средств на банковских депозитах</t>
  </si>
  <si>
    <t>поступления от штрафов, пеней и иных сумм принудительного изъятия</t>
  </si>
  <si>
    <t>140</t>
  </si>
  <si>
    <t>поступления от реализации ценных бумаг</t>
  </si>
  <si>
    <t>поступления от уменьшения стоимости основных средств</t>
  </si>
  <si>
    <t>410</t>
  </si>
  <si>
    <t>поступления от уменьшения стоимости нематериальных активов</t>
  </si>
  <si>
    <t>420</t>
  </si>
  <si>
    <t>поступления от уменьшения стоимости материальных запасов</t>
  </si>
  <si>
    <t>440</t>
  </si>
  <si>
    <t>профессорско-преподавательского состава</t>
  </si>
  <si>
    <t>Обслуживание государственного (муниципального) долга</t>
  </si>
  <si>
    <t>230</t>
  </si>
  <si>
    <t>Обслуживание внутреннего долга</t>
  </si>
  <si>
    <t>231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</si>
  <si>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</si>
  <si>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</si>
  <si>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</si>
  <si>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</si>
  <si>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исключением государственных и муниципальных организаций</t>
  </si>
  <si>
    <t>242</t>
  </si>
  <si>
    <t>Безвозмездные перечисления бюджетам</t>
  </si>
  <si>
    <t>250</t>
  </si>
  <si>
    <t>Перечисления международным организациям</t>
  </si>
  <si>
    <t>253</t>
  </si>
  <si>
    <t>налог на землю, налог на имущество</t>
  </si>
  <si>
    <t>Источники финансирования дефицита средств учреждения всего, в том числе:</t>
  </si>
  <si>
    <t>Внутренние источники, из них:</t>
  </si>
  <si>
    <t>уменьшение задолженности по бюджетным ссудам и кредитам (поступления от погашения займов)</t>
  </si>
  <si>
    <t>640</t>
  </si>
  <si>
    <t>увеличение задолженности по бюджетным кредитам (выплаты по предоставлению займов)</t>
  </si>
  <si>
    <t>540</t>
  </si>
  <si>
    <t>увеличение задолженности по внутреннему государственному (муниципальному) долгу (поступления заимствований от резидентов)</t>
  </si>
  <si>
    <t>710</t>
  </si>
  <si>
    <t>уменьшение задолженности по внутреннему государственному (муниципальному) долгу (погашение заимствований от резидентов)</t>
  </si>
  <si>
    <t>810</t>
  </si>
  <si>
    <t>Изменение остатков средств 
(+; -)</t>
  </si>
  <si>
    <t>Изменение остатков по внутренним расчетам</t>
  </si>
  <si>
    <t>увеличение остатков по внутреннему привлечению остатков средств (+)</t>
  </si>
  <si>
    <t>510</t>
  </si>
  <si>
    <t>уменьшение остатков по внутреннему привлечению остатков средств (-)</t>
  </si>
  <si>
    <t>610</t>
  </si>
  <si>
    <t>педагогического персонала ( без преподавателей и мастеров производственного обучения)</t>
  </si>
  <si>
    <t>прочего персонала</t>
  </si>
  <si>
    <t>преподавателей и мастеров производственного обучения</t>
  </si>
  <si>
    <r>
      <t xml:space="preserve">II. Показатели по поступлениям и выплатам средств 
 государственной бюджетной организации (подразделения) </t>
    </r>
    <r>
      <rPr>
        <b/>
        <sz val="11"/>
        <color indexed="10"/>
        <rFont val="Times New Roman"/>
        <family val="1"/>
      </rPr>
      <t>на 2017 год</t>
    </r>
  </si>
  <si>
    <t>Директор</t>
  </si>
  <si>
    <t>Д.А. Саховский</t>
  </si>
  <si>
    <t>15</t>
  </si>
  <si>
    <t>16</t>
  </si>
  <si>
    <t>17</t>
  </si>
  <si>
    <t>2625018855</t>
  </si>
  <si>
    <t>262501001</t>
  </si>
  <si>
    <t>075.70.031.8</t>
  </si>
  <si>
    <t>075.75.031.9</t>
  </si>
  <si>
    <t>02535432</t>
  </si>
  <si>
    <t>357827, Ставропольский край, г. Георгиевск, ул. Быкова-Дружбы, 2/29</t>
  </si>
  <si>
    <t>подготовка работников квалифицированного труда по всем основным направлениям общественно полезной деятельности</t>
  </si>
  <si>
    <t xml:space="preserve">Реализация основных профессиональных образовательных программ среднего профессионального образования – программ подготовки специалистов среднего звена </t>
  </si>
  <si>
    <t>Реализация дополнительных образовательных программ</t>
  </si>
  <si>
    <t>реализация основных профессиональных образовательных программ среднего профессионального образования, программ подготовки квалифицированных рабочих, служащих (ППКРС), программ подготовки специалистов среднего звена (ППССЗ), программ профессиональной подготовки по профессиям рабочих, должностям служащих, в том числе обеспечивающих приобретение обучающимися более высокого уровня квалификации (более высокого разряда по рабочей профессии), а также дополнительные образовательные программы</t>
  </si>
  <si>
    <t>обучение по основным, дополнительным образовательным программам, преподавание специальных курсов и циклов дисциплин, репетиторство, занятия по углубленному изучению предметов, подготовка и переподготовка работников квалифицированного труда (работников и служащих) соответствующего уровня образования, осуществляемые сверх финансируемых за счет средств соответствующих бюджетов заданий (контрольных цифр) по приему обучающихся и другие услуги, согласно лицензии; иные платные дополнительные образовательные услуги, не предусмотренные основными образовательными программами и федеральными государственными образовательными стандартами</t>
  </si>
  <si>
    <t xml:space="preserve">III. Сведения о вносимых изменениях № </t>
  </si>
  <si>
    <t>по виду поступлений</t>
  </si>
  <si>
    <t>(субсидия на выполнение государственного задания, целевые субсидии, бюджетные инвестиции, средства от приносящей доход деятельности)</t>
  </si>
  <si>
    <t>Наименование показателя *</t>
  </si>
  <si>
    <t>Сумма изменений 
(+; -), руб.</t>
  </si>
  <si>
    <t>Обоснования 
и расчеты 
по вносимым изменениям</t>
  </si>
  <si>
    <t>* Указываются только те показатели, по которым вносятся изменения.</t>
  </si>
  <si>
    <t xml:space="preserve">Руководитель финансово-экономической службы </t>
  </si>
  <si>
    <t>государственной организации (подразделения)</t>
  </si>
  <si>
    <t>К.П. Асаулка</t>
  </si>
  <si>
    <t>Исполнитель</t>
  </si>
  <si>
    <t>Тел.</t>
  </si>
  <si>
    <t>(87951) 6-83-92</t>
  </si>
  <si>
    <t>Государственное бюджетное профессиональное образовательной учреждение "Георгиевский региональный колледж "Интеграл"</t>
  </si>
  <si>
    <t>на "</t>
  </si>
  <si>
    <t>(дата вносимых изменений)</t>
  </si>
  <si>
    <t>Поступления всего, в том числе:</t>
  </si>
  <si>
    <t>декабря</t>
  </si>
  <si>
    <t>субсидия на выполнение государственного задания</t>
  </si>
  <si>
    <t>10</t>
  </si>
  <si>
    <t>24</t>
  </si>
  <si>
    <t>18.12.2015</t>
  </si>
  <si>
    <t xml:space="preserve">увеличение финансового обеспечения выполнения государственного задания на сумму 219 000,0 руб. в связи с увеличением размера нормативных затрат на финансовое обеспечение выполнения государственного задания на 2015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</si>
</sst>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#,##0.0_ ;\-#,##0.0\ "/>
    <numFmt numFmtId="167" formatCode="#,##0_ ;\-#,##0\ "/>
    <numFmt numFmtId="168" formatCode="#,##0.00_ ;\-#,##0.00\ "/>
    <numFmt numFmtId="169" formatCode="_-* #,##0.0_р_._-;\-* #,##0.0_р_._-;_-* &quot;-&quot;_р_._-;_-@_-"/>
    <numFmt numFmtId="170" formatCode="_-* #,##0.00_р_._-;\-* #,##0.00_р_._-;_-* &quot;-&quot;_р_._-;_-@_-"/>
    <numFmt numFmtId="171" formatCode="0.0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Border="1" applyAlignment="1">
      <alignment vertical="center"/>
    </xf>
    <xf numFmtId="43" fontId="2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14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168" fontId="2" fillId="0" borderId="19" xfId="0" applyNumberFormat="1" applyFont="1" applyBorder="1" applyAlignment="1">
      <alignment horizontal="right" vertical="center"/>
    </xf>
    <xf numFmtId="41" fontId="2" fillId="0" borderId="19" xfId="0" applyNumberFormat="1" applyFont="1" applyBorder="1" applyAlignment="1">
      <alignment horizontal="right" vertical="center"/>
    </xf>
    <xf numFmtId="43" fontId="2" fillId="0" borderId="19" xfId="0" applyNumberFormat="1" applyFont="1" applyBorder="1" applyAlignment="1">
      <alignment horizontal="right" vertical="center"/>
    </xf>
    <xf numFmtId="49" fontId="7" fillId="0" borderId="19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right" vertical="center"/>
    </xf>
    <xf numFmtId="41" fontId="2" fillId="0" borderId="19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3" fontId="2" fillId="0" borderId="13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2" fillId="0" borderId="1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41" fontId="2" fillId="0" borderId="13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right" vertical="center"/>
    </xf>
    <xf numFmtId="41" fontId="2" fillId="0" borderId="1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3" fontId="2" fillId="0" borderId="19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170" fontId="2" fillId="0" borderId="13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170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1" fontId="7" fillId="0" borderId="13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/>
    </xf>
    <xf numFmtId="43" fontId="2" fillId="0" borderId="13" xfId="0" applyNumberFormat="1" applyFont="1" applyBorder="1" applyAlignment="1">
      <alignment horizontal="right" vertical="center"/>
    </xf>
    <xf numFmtId="43" fontId="2" fillId="0" borderId="10" xfId="0" applyNumberFormat="1" applyFont="1" applyBorder="1" applyAlignment="1">
      <alignment horizontal="right" vertical="center"/>
    </xf>
    <xf numFmtId="43" fontId="2" fillId="0" borderId="1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8" fontId="2" fillId="0" borderId="13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168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3" fontId="2" fillId="0" borderId="13" xfId="0" applyNumberFormat="1" applyFont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43" fontId="2" fillId="0" borderId="14" xfId="0" applyNumberFormat="1" applyFont="1" applyBorder="1" applyAlignment="1">
      <alignment vertical="center"/>
    </xf>
    <xf numFmtId="43" fontId="1" fillId="0" borderId="19" xfId="62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3" fontId="4" fillId="0" borderId="19" xfId="62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0"/>
  <sheetViews>
    <sheetView zoomScaleSheetLayoutView="100" zoomScalePageLayoutView="0" workbookViewId="0" topLeftCell="A7">
      <selection activeCell="BK13" sqref="BK13"/>
    </sheetView>
  </sheetViews>
  <sheetFormatPr defaultColWidth="0.875" defaultRowHeight="12.75"/>
  <cols>
    <col min="1" max="16384" width="0.875" style="1" customWidth="1"/>
  </cols>
  <sheetData>
    <row r="1" s="2" customFormat="1" ht="11.25" customHeight="1" hidden="1">
      <c r="DA1" s="16"/>
    </row>
    <row r="2" s="2" customFormat="1" ht="3" customHeight="1" hidden="1">
      <c r="DA2" s="16"/>
    </row>
    <row r="3" s="2" customFormat="1" ht="11.25" customHeight="1" hidden="1">
      <c r="DA3" s="24"/>
    </row>
    <row r="4" s="2" customFormat="1" ht="11.25" customHeight="1" hidden="1">
      <c r="DA4" s="24"/>
    </row>
    <row r="5" ht="15" hidden="1">
      <c r="DA5" s="8"/>
    </row>
    <row r="6" ht="15" hidden="1">
      <c r="DA6" s="8"/>
    </row>
    <row r="7" spans="1:105" ht="1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BE7" s="72" t="s">
        <v>6</v>
      </c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</row>
    <row r="8" spans="1:105" ht="42.75" customHeigh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31"/>
      <c r="AY8" s="31"/>
      <c r="BE8" s="73" t="s">
        <v>163</v>
      </c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</row>
    <row r="9" spans="1:105" s="2" customFormat="1" ht="1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BE9" s="59" t="s">
        <v>14</v>
      </c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</row>
    <row r="10" spans="1:105" ht="26.25" customHeight="1">
      <c r="A10" s="31"/>
      <c r="B10" s="31"/>
      <c r="C10" s="31"/>
      <c r="D10" s="31"/>
      <c r="E10" s="31"/>
      <c r="F10" s="31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BC10" s="1" t="s">
        <v>15</v>
      </c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 t="s">
        <v>164</v>
      </c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</row>
    <row r="11" spans="1:105" s="2" customFormat="1" ht="13.5" customHeight="1">
      <c r="A11" s="32"/>
      <c r="B11" s="32"/>
      <c r="C11" s="32"/>
      <c r="D11" s="32"/>
      <c r="E11" s="32"/>
      <c r="F11" s="32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BI11" s="51" t="s">
        <v>4</v>
      </c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 t="s">
        <v>5</v>
      </c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</row>
    <row r="12" spans="1:96" ht="15.75" customHeight="1">
      <c r="A12" s="31"/>
      <c r="B12" s="31"/>
      <c r="C12" s="31"/>
      <c r="D12" s="31"/>
      <c r="E12" s="31"/>
      <c r="F12" s="31"/>
      <c r="G12" s="31"/>
      <c r="H12" s="29"/>
      <c r="I12" s="52"/>
      <c r="J12" s="52"/>
      <c r="K12" s="52"/>
      <c r="L12" s="52"/>
      <c r="M12" s="31"/>
      <c r="N12" s="31"/>
      <c r="O12" s="3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3"/>
      <c r="AI12" s="53"/>
      <c r="AJ12" s="53"/>
      <c r="AK12" s="53"/>
      <c r="AL12" s="54"/>
      <c r="AM12" s="54"/>
      <c r="AN12" s="54"/>
      <c r="AO12" s="54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BJ12" s="8" t="s">
        <v>0</v>
      </c>
      <c r="BK12" s="49" t="s">
        <v>199</v>
      </c>
      <c r="BL12" s="49"/>
      <c r="BM12" s="49"/>
      <c r="BN12" s="49"/>
      <c r="BO12" s="1" t="s">
        <v>0</v>
      </c>
      <c r="BR12" s="49" t="s">
        <v>196</v>
      </c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53">
        <v>20</v>
      </c>
      <c r="CK12" s="53"/>
      <c r="CL12" s="53"/>
      <c r="CM12" s="53"/>
      <c r="CN12" s="60" t="s">
        <v>165</v>
      </c>
      <c r="CO12" s="60"/>
      <c r="CP12" s="60"/>
      <c r="CQ12" s="60"/>
      <c r="CR12" s="1" t="s">
        <v>1</v>
      </c>
    </row>
    <row r="13" spans="1:103" ht="30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CY13" s="7"/>
    </row>
    <row r="14" spans="1:105" ht="16.5">
      <c r="A14" s="81" t="s">
        <v>2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</row>
    <row r="15" spans="21:80" s="9" customFormat="1" ht="16.5">
      <c r="U15" s="10"/>
      <c r="V15" s="10"/>
      <c r="W15" s="10"/>
      <c r="Z15" s="10" t="s">
        <v>12</v>
      </c>
      <c r="AA15" s="50" t="s">
        <v>165</v>
      </c>
      <c r="AB15" s="50"/>
      <c r="AC15" s="50"/>
      <c r="AD15" s="50"/>
      <c r="AE15" s="58" t="s">
        <v>16</v>
      </c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0" t="s">
        <v>166</v>
      </c>
      <c r="BN15" s="50"/>
      <c r="BO15" s="50"/>
      <c r="BP15" s="50"/>
      <c r="BW15" s="17" t="s">
        <v>17</v>
      </c>
      <c r="BX15" s="50" t="s">
        <v>167</v>
      </c>
      <c r="BY15" s="50"/>
      <c r="BZ15" s="50"/>
      <c r="CA15" s="50"/>
      <c r="CB15" s="9" t="s">
        <v>18</v>
      </c>
    </row>
    <row r="16" ht="21.75" customHeight="1"/>
    <row r="17" spans="1:105" ht="31.5" customHeight="1">
      <c r="A17" s="56" t="s">
        <v>192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</row>
    <row r="18" spans="1:105" s="2" customFormat="1" ht="12.75" customHeight="1">
      <c r="A18" s="57" t="s">
        <v>97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</row>
    <row r="19" ht="17.25" customHeight="1"/>
    <row r="20" spans="90:105" ht="17.25" customHeight="1">
      <c r="CL20" s="64" t="s">
        <v>80</v>
      </c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</row>
    <row r="21" spans="1:105" ht="15">
      <c r="A21" s="65" t="s">
        <v>173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S21" s="15"/>
      <c r="AT21" s="15"/>
      <c r="AU21" s="15" t="s">
        <v>7</v>
      </c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4"/>
      <c r="CL21" s="61" t="s">
        <v>200</v>
      </c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3"/>
    </row>
    <row r="22" spans="1:105" ht="1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S22" s="18"/>
      <c r="AT22" s="18"/>
      <c r="AU22" s="18" t="s">
        <v>20</v>
      </c>
      <c r="AV22" s="18"/>
      <c r="AW22" s="18"/>
      <c r="AX22" s="18"/>
      <c r="AY22" s="15"/>
      <c r="AZ22" s="15"/>
      <c r="BA22" s="15"/>
      <c r="BB22" s="15"/>
      <c r="BC22" s="7"/>
      <c r="BD22" s="7"/>
      <c r="BE22" s="7"/>
      <c r="BF22" s="7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4"/>
      <c r="CL22" s="61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3"/>
    </row>
    <row r="23" spans="1:105" ht="15">
      <c r="A23" s="80" t="s">
        <v>100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S23" s="15"/>
      <c r="AT23" s="15"/>
      <c r="AU23" s="15" t="s">
        <v>8</v>
      </c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4"/>
      <c r="CL23" s="61" t="s">
        <v>172</v>
      </c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3"/>
    </row>
    <row r="24" spans="1:105" ht="21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S24" s="4"/>
      <c r="AT24" s="4"/>
      <c r="AU24" s="77" t="s">
        <v>98</v>
      </c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L24" s="66" t="s">
        <v>99</v>
      </c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8"/>
    </row>
    <row r="25" spans="1:105" ht="28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S25" s="4"/>
      <c r="AT25" s="4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L25" s="69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1"/>
    </row>
    <row r="26" spans="1:105" s="14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4"/>
      <c r="AL26" s="4"/>
      <c r="AM26" s="4"/>
      <c r="AN26" s="4"/>
      <c r="AS26" s="4"/>
      <c r="AT26" s="4"/>
      <c r="AU26" s="4" t="s">
        <v>21</v>
      </c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21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L26" s="61" t="s">
        <v>168</v>
      </c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3"/>
    </row>
    <row r="27" spans="1:105" s="14" customFormat="1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S27" s="4"/>
      <c r="AT27" s="4"/>
      <c r="AU27" s="4" t="s">
        <v>22</v>
      </c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21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L27" s="61" t="s">
        <v>169</v>
      </c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3"/>
    </row>
    <row r="28" spans="1:105" s="14" customFormat="1" ht="15">
      <c r="A28" s="4"/>
      <c r="B28" s="4"/>
      <c r="C28" s="4"/>
      <c r="D28" s="4"/>
      <c r="E28" s="4"/>
      <c r="F28" s="4"/>
      <c r="G28" s="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9"/>
      <c r="V28" s="20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S28" s="4"/>
      <c r="AT28" s="4"/>
      <c r="AU28" s="4" t="s">
        <v>23</v>
      </c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21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L28" s="61" t="s">
        <v>19</v>
      </c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3"/>
    </row>
    <row r="29" spans="1:105" s="12" customFormat="1" ht="15">
      <c r="A29" s="79" t="s">
        <v>101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L29" s="85" t="s">
        <v>170</v>
      </c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7"/>
    </row>
    <row r="30" spans="1:105" s="12" customFormat="1" ht="20.2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L30" s="88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90"/>
    </row>
    <row r="31" spans="1:105" s="12" customFormat="1" ht="47.25" customHeight="1">
      <c r="A31" s="79" t="s">
        <v>102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L31" s="91" t="s">
        <v>171</v>
      </c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90"/>
    </row>
    <row r="33" spans="1:105" s="3" customFormat="1" ht="14.25">
      <c r="A33" s="83" t="s">
        <v>103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</row>
    <row r="34" spans="1:105" s="3" customFormat="1" ht="9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</row>
    <row r="35" spans="2:105" ht="15" customHeight="1">
      <c r="B35" s="11"/>
      <c r="C35" s="11"/>
      <c r="D35" s="11"/>
      <c r="E35" s="11"/>
      <c r="F35" s="13" t="s">
        <v>104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</row>
    <row r="36" spans="1:105" ht="31.5" customHeight="1">
      <c r="A36" s="82" t="s">
        <v>174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</row>
    <row r="37" spans="1:105" ht="15" customHeight="1">
      <c r="A37" s="13"/>
      <c r="B37" s="4"/>
      <c r="C37" s="4"/>
      <c r="D37" s="4"/>
      <c r="E37" s="4"/>
      <c r="F37" s="4" t="s">
        <v>105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</row>
    <row r="38" spans="1:105" ht="91.5" customHeight="1">
      <c r="A38" s="82" t="s">
        <v>177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</row>
    <row r="39" spans="1:105" ht="45.75" customHeight="1">
      <c r="A39" s="84" t="s">
        <v>106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</row>
    <row r="40" spans="1:105" ht="123" customHeight="1">
      <c r="A40" s="82" t="s">
        <v>178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</row>
    <row r="41" ht="3" customHeight="1"/>
  </sheetData>
  <sheetProtection/>
  <mergeCells count="48">
    <mergeCell ref="A40:DA40"/>
    <mergeCell ref="A33:DA33"/>
    <mergeCell ref="A36:DA36"/>
    <mergeCell ref="A38:DA38"/>
    <mergeCell ref="A39:DA39"/>
    <mergeCell ref="CL26:DA26"/>
    <mergeCell ref="CL27:DA27"/>
    <mergeCell ref="CL29:DA30"/>
    <mergeCell ref="CL31:DA31"/>
    <mergeCell ref="AU24:CJ25"/>
    <mergeCell ref="A29:CJ30"/>
    <mergeCell ref="A31:CJ31"/>
    <mergeCell ref="A23:AP24"/>
    <mergeCell ref="CJ12:CM12"/>
    <mergeCell ref="CL28:DA28"/>
    <mergeCell ref="A14:DA14"/>
    <mergeCell ref="AA15:AD15"/>
    <mergeCell ref="CL23:DA23"/>
    <mergeCell ref="CL21:DA21"/>
    <mergeCell ref="CL22:DA22"/>
    <mergeCell ref="CL20:DA20"/>
    <mergeCell ref="A21:AP22"/>
    <mergeCell ref="CL24:DA25"/>
    <mergeCell ref="BE7:DA7"/>
    <mergeCell ref="BE8:DA8"/>
    <mergeCell ref="BI10:BZ10"/>
    <mergeCell ref="A7:AW7"/>
    <mergeCell ref="A8:AW8"/>
    <mergeCell ref="CA10:DA10"/>
    <mergeCell ref="Y10:AY10"/>
    <mergeCell ref="A17:DA17"/>
    <mergeCell ref="A18:DA18"/>
    <mergeCell ref="AE15:BL15"/>
    <mergeCell ref="BE9:DA9"/>
    <mergeCell ref="CN12:CQ12"/>
    <mergeCell ref="BM15:BP15"/>
    <mergeCell ref="G10:X10"/>
    <mergeCell ref="BI11:BZ11"/>
    <mergeCell ref="CA11:DA11"/>
    <mergeCell ref="BK12:BN12"/>
    <mergeCell ref="BX15:CA15"/>
    <mergeCell ref="G11:X11"/>
    <mergeCell ref="Y11:AY11"/>
    <mergeCell ref="I12:L12"/>
    <mergeCell ref="P12:AG12"/>
    <mergeCell ref="AH12:AK12"/>
    <mergeCell ref="AL12:AO12"/>
    <mergeCell ref="BR12:CI12"/>
  </mergeCells>
  <printOptions/>
  <pageMargins left="0.7874015748031497" right="0.5118110236220472" top="0.4330708661417323" bottom="0.3937007874015748" header="0.1968503937007874" footer="0.1968503937007874"/>
  <pageSetup horizontalDpi="600" verticalDpi="600" orientation="portrait" paperSize="9" r:id="rId1"/>
  <rowBreaks count="1" manualBreakCount="1">
    <brk id="32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80"/>
  <sheetViews>
    <sheetView zoomScaleSheetLayoutView="120" zoomScalePageLayoutView="0" workbookViewId="0" topLeftCell="A19">
      <selection activeCell="BB46" sqref="BB46:BN46"/>
    </sheetView>
  </sheetViews>
  <sheetFormatPr defaultColWidth="0.875" defaultRowHeight="12.75"/>
  <cols>
    <col min="1" max="3" width="0.875" style="1" customWidth="1"/>
    <col min="4" max="4" width="1.00390625" style="1" customWidth="1"/>
    <col min="5" max="29" width="0.875" style="1" customWidth="1"/>
    <col min="30" max="30" width="4.375" style="1" customWidth="1"/>
    <col min="31" max="16384" width="0.875" style="1" customWidth="1"/>
  </cols>
  <sheetData>
    <row r="1" spans="1:105" s="23" customFormat="1" ht="27.75" customHeight="1">
      <c r="A1" s="147" t="s">
        <v>109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</row>
    <row r="2" spans="1:105" s="2" customFormat="1" ht="13.5" customHeight="1">
      <c r="A2" s="138" t="s">
        <v>81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E2" s="138" t="s">
        <v>24</v>
      </c>
      <c r="AF2" s="139"/>
      <c r="AG2" s="139"/>
      <c r="AH2" s="139"/>
      <c r="AI2" s="139"/>
      <c r="AJ2" s="139"/>
      <c r="AK2" s="139"/>
      <c r="AL2" s="139"/>
      <c r="AM2" s="140"/>
      <c r="AN2" s="138" t="s">
        <v>13</v>
      </c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40"/>
      <c r="BB2" s="163" t="s">
        <v>25</v>
      </c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4"/>
    </row>
    <row r="3" spans="1:105" s="2" customFormat="1" ht="61.5" customHeight="1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3"/>
      <c r="AE3" s="141"/>
      <c r="AF3" s="142"/>
      <c r="AG3" s="142"/>
      <c r="AH3" s="142"/>
      <c r="AI3" s="142"/>
      <c r="AJ3" s="142"/>
      <c r="AK3" s="142"/>
      <c r="AL3" s="142"/>
      <c r="AM3" s="143"/>
      <c r="AN3" s="141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3"/>
      <c r="BB3" s="113" t="s">
        <v>26</v>
      </c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4"/>
      <c r="BO3" s="113" t="s">
        <v>27</v>
      </c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4"/>
      <c r="CB3" s="113" t="s">
        <v>28</v>
      </c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4"/>
      <c r="CO3" s="113" t="s">
        <v>95</v>
      </c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4"/>
    </row>
    <row r="4" spans="1:105" s="25" customFormat="1" ht="13.5" customHeight="1">
      <c r="A4" s="144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6"/>
      <c r="AE4" s="144">
        <v>2</v>
      </c>
      <c r="AF4" s="145"/>
      <c r="AG4" s="145"/>
      <c r="AH4" s="145"/>
      <c r="AI4" s="145"/>
      <c r="AJ4" s="145"/>
      <c r="AK4" s="145"/>
      <c r="AL4" s="145"/>
      <c r="AM4" s="146"/>
      <c r="AN4" s="144">
        <v>3</v>
      </c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6"/>
      <c r="BB4" s="144">
        <v>4</v>
      </c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6"/>
      <c r="BO4" s="144">
        <v>5</v>
      </c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6"/>
      <c r="CB4" s="144">
        <v>6</v>
      </c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6"/>
      <c r="CO4" s="144">
        <v>7</v>
      </c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6"/>
    </row>
    <row r="5" spans="1:105" s="26" customFormat="1" ht="50.25" customHeight="1">
      <c r="A5" s="122" t="s">
        <v>96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4"/>
      <c r="AE5" s="125" t="s">
        <v>9</v>
      </c>
      <c r="AF5" s="126"/>
      <c r="AG5" s="126"/>
      <c r="AH5" s="126"/>
      <c r="AI5" s="126"/>
      <c r="AJ5" s="126"/>
      <c r="AK5" s="126"/>
      <c r="AL5" s="126"/>
      <c r="AM5" s="127"/>
      <c r="AN5" s="97">
        <f>BB5+BO5+CB5+CO5</f>
        <v>41900</v>
      </c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9"/>
      <c r="BB5" s="115">
        <v>0</v>
      </c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97">
        <v>41900</v>
      </c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9"/>
      <c r="CB5" s="115">
        <v>0</v>
      </c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5">
        <v>0</v>
      </c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7"/>
    </row>
    <row r="6" spans="1:105" s="26" customFormat="1" ht="50.25" customHeight="1">
      <c r="A6" s="122" t="s">
        <v>82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4"/>
      <c r="AE6" s="125" t="s">
        <v>31</v>
      </c>
      <c r="AF6" s="126"/>
      <c r="AG6" s="126"/>
      <c r="AH6" s="126"/>
      <c r="AI6" s="126"/>
      <c r="AJ6" s="126"/>
      <c r="AK6" s="126"/>
      <c r="AL6" s="126"/>
      <c r="AM6" s="127"/>
      <c r="AN6" s="115">
        <v>0</v>
      </c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5">
        <v>0</v>
      </c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94" t="s">
        <v>9</v>
      </c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6"/>
      <c r="CB6" s="94" t="s">
        <v>9</v>
      </c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6"/>
      <c r="CO6" s="94" t="s">
        <v>9</v>
      </c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1:105" s="27" customFormat="1" ht="13.5" customHeight="1">
      <c r="A7" s="148" t="s">
        <v>10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50"/>
      <c r="AE7" s="128" t="s">
        <v>9</v>
      </c>
      <c r="AF7" s="129"/>
      <c r="AG7" s="129"/>
      <c r="AH7" s="129"/>
      <c r="AI7" s="129"/>
      <c r="AJ7" s="129"/>
      <c r="AK7" s="129"/>
      <c r="AL7" s="129"/>
      <c r="AM7" s="130"/>
      <c r="AN7" s="110">
        <f>BB7+BO7+CB7+CO7</f>
        <v>68986495.53</v>
      </c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2"/>
      <c r="BB7" s="110">
        <f>46471000+89986+370014+219000</f>
        <v>47150000</v>
      </c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2"/>
      <c r="BO7" s="110">
        <f>56000+4014060+34000+32000+35924</f>
        <v>4171984</v>
      </c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2"/>
      <c r="CB7" s="151">
        <v>0</v>
      </c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3"/>
      <c r="CO7" s="110">
        <f>CO9+CO12+CO18</f>
        <v>17664511.53</v>
      </c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2"/>
    </row>
    <row r="8" spans="1:105" s="27" customFormat="1" ht="13.5" customHeight="1">
      <c r="A8" s="122" t="s">
        <v>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4"/>
      <c r="AE8" s="125" t="s">
        <v>9</v>
      </c>
      <c r="AF8" s="126"/>
      <c r="AG8" s="126"/>
      <c r="AH8" s="126"/>
      <c r="AI8" s="126"/>
      <c r="AJ8" s="126"/>
      <c r="AK8" s="126"/>
      <c r="AL8" s="126"/>
      <c r="AM8" s="127"/>
      <c r="AN8" s="94" t="s">
        <v>9</v>
      </c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6"/>
      <c r="BB8" s="94" t="s">
        <v>9</v>
      </c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6"/>
      <c r="BO8" s="94" t="s">
        <v>9</v>
      </c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6"/>
      <c r="CB8" s="94" t="s">
        <v>9</v>
      </c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6"/>
      <c r="CO8" s="94" t="s">
        <v>9</v>
      </c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6"/>
    </row>
    <row r="9" spans="1:105" s="27" customFormat="1" ht="126.75" customHeight="1">
      <c r="A9" s="122" t="s">
        <v>107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4"/>
      <c r="AE9" s="125" t="s">
        <v>29</v>
      </c>
      <c r="AF9" s="126"/>
      <c r="AG9" s="126"/>
      <c r="AH9" s="126"/>
      <c r="AI9" s="126"/>
      <c r="AJ9" s="126"/>
      <c r="AK9" s="126"/>
      <c r="AL9" s="126"/>
      <c r="AM9" s="127"/>
      <c r="AN9" s="97">
        <f>CO9</f>
        <v>7409339.1</v>
      </c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9"/>
      <c r="BB9" s="94" t="s">
        <v>9</v>
      </c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6"/>
      <c r="BO9" s="94" t="s">
        <v>9</v>
      </c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6"/>
      <c r="CB9" s="94" t="s">
        <v>9</v>
      </c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6"/>
      <c r="CO9" s="97">
        <f>CO10+CO11</f>
        <v>7409339.1</v>
      </c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9"/>
    </row>
    <row r="10" spans="1:105" s="27" customFormat="1" ht="66" customHeight="1">
      <c r="A10" s="122" t="s">
        <v>175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4"/>
      <c r="AE10" s="125"/>
      <c r="AF10" s="126"/>
      <c r="AG10" s="126"/>
      <c r="AH10" s="126"/>
      <c r="AI10" s="126"/>
      <c r="AJ10" s="126"/>
      <c r="AK10" s="126"/>
      <c r="AL10" s="126"/>
      <c r="AM10" s="127"/>
      <c r="AN10" s="97">
        <f>CO10</f>
        <v>5209339.1</v>
      </c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9"/>
      <c r="BB10" s="94" t="s">
        <v>9</v>
      </c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6"/>
      <c r="BO10" s="94" t="s">
        <v>9</v>
      </c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6"/>
      <c r="CB10" s="94" t="s">
        <v>9</v>
      </c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6"/>
      <c r="CO10" s="97">
        <f>1609339.1+2600000+1000000</f>
        <v>5209339.1</v>
      </c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9"/>
    </row>
    <row r="11" spans="1:105" s="27" customFormat="1" ht="26.25" customHeight="1">
      <c r="A11" s="122" t="s">
        <v>176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4"/>
      <c r="AE11" s="125"/>
      <c r="AF11" s="126"/>
      <c r="AG11" s="126"/>
      <c r="AH11" s="126"/>
      <c r="AI11" s="126"/>
      <c r="AJ11" s="126"/>
      <c r="AK11" s="126"/>
      <c r="AL11" s="126"/>
      <c r="AM11" s="127"/>
      <c r="AN11" s="97">
        <f>CO11</f>
        <v>2200000</v>
      </c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9"/>
      <c r="BB11" s="94" t="s">
        <v>9</v>
      </c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6"/>
      <c r="BO11" s="94" t="s">
        <v>9</v>
      </c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6"/>
      <c r="CB11" s="94" t="s">
        <v>9</v>
      </c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6"/>
      <c r="CO11" s="97">
        <v>2200000</v>
      </c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9"/>
    </row>
    <row r="12" spans="1:105" s="27" customFormat="1" ht="73.5" customHeight="1">
      <c r="A12" s="122" t="s">
        <v>108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4"/>
      <c r="AE12" s="125" t="s">
        <v>29</v>
      </c>
      <c r="AF12" s="126"/>
      <c r="AG12" s="126"/>
      <c r="AH12" s="126"/>
      <c r="AI12" s="126"/>
      <c r="AJ12" s="126"/>
      <c r="AK12" s="126"/>
      <c r="AL12" s="126"/>
      <c r="AM12" s="127"/>
      <c r="AN12" s="97">
        <f aca="true" t="shared" si="0" ref="AN12:AN27">CO12</f>
        <v>9040615.780000001</v>
      </c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9"/>
      <c r="BB12" s="94" t="s">
        <v>9</v>
      </c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6"/>
      <c r="BO12" s="94" t="s">
        <v>9</v>
      </c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6"/>
      <c r="CB12" s="94" t="s">
        <v>9</v>
      </c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6"/>
      <c r="CO12" s="97">
        <f>CO13+CO14+CO15+CO16+CO17</f>
        <v>9040615.780000001</v>
      </c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9"/>
    </row>
    <row r="13" spans="1:105" s="27" customFormat="1" ht="41.25" customHeight="1">
      <c r="A13" s="122" t="s">
        <v>116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4"/>
      <c r="AE13" s="125"/>
      <c r="AF13" s="126"/>
      <c r="AG13" s="126"/>
      <c r="AH13" s="126"/>
      <c r="AI13" s="126"/>
      <c r="AJ13" s="126"/>
      <c r="AK13" s="126"/>
      <c r="AL13" s="126"/>
      <c r="AM13" s="127"/>
      <c r="AN13" s="97">
        <f t="shared" si="0"/>
        <v>5840615.78</v>
      </c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9"/>
      <c r="BB13" s="94" t="s">
        <v>9</v>
      </c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6"/>
      <c r="BO13" s="94" t="s">
        <v>9</v>
      </c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6"/>
      <c r="CB13" s="94" t="s">
        <v>9</v>
      </c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6"/>
      <c r="CO13" s="97">
        <f>40615.78+5800000</f>
        <v>5840615.78</v>
      </c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9"/>
    </row>
    <row r="14" spans="1:105" s="27" customFormat="1" ht="13.5" customHeight="1">
      <c r="A14" s="122" t="s">
        <v>113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4"/>
      <c r="AE14" s="125"/>
      <c r="AF14" s="126"/>
      <c r="AG14" s="126"/>
      <c r="AH14" s="126"/>
      <c r="AI14" s="126"/>
      <c r="AJ14" s="126"/>
      <c r="AK14" s="126"/>
      <c r="AL14" s="126"/>
      <c r="AM14" s="127"/>
      <c r="AN14" s="97">
        <f t="shared" si="0"/>
        <v>250000</v>
      </c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9"/>
      <c r="BB14" s="94" t="s">
        <v>9</v>
      </c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6"/>
      <c r="BO14" s="94" t="s">
        <v>9</v>
      </c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6"/>
      <c r="CB14" s="94" t="s">
        <v>9</v>
      </c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6"/>
      <c r="CO14" s="97">
        <v>250000</v>
      </c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9"/>
    </row>
    <row r="15" spans="1:105" s="27" customFormat="1" ht="20.25" customHeight="1">
      <c r="A15" s="122" t="s">
        <v>112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4"/>
      <c r="AE15" s="125"/>
      <c r="AF15" s="126"/>
      <c r="AG15" s="126"/>
      <c r="AH15" s="126"/>
      <c r="AI15" s="126"/>
      <c r="AJ15" s="126"/>
      <c r="AK15" s="126"/>
      <c r="AL15" s="126"/>
      <c r="AM15" s="127"/>
      <c r="AN15" s="97">
        <f t="shared" si="0"/>
        <v>2900000</v>
      </c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9"/>
      <c r="BB15" s="94" t="s">
        <v>9</v>
      </c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6"/>
      <c r="BO15" s="94" t="s">
        <v>9</v>
      </c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6"/>
      <c r="CB15" s="94" t="s">
        <v>9</v>
      </c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6"/>
      <c r="CO15" s="97">
        <v>2900000</v>
      </c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9"/>
    </row>
    <row r="16" spans="1:105" s="27" customFormat="1" ht="29.25" customHeight="1">
      <c r="A16" s="122" t="s">
        <v>114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4"/>
      <c r="AE16" s="125"/>
      <c r="AF16" s="126"/>
      <c r="AG16" s="126"/>
      <c r="AH16" s="126"/>
      <c r="AI16" s="126"/>
      <c r="AJ16" s="126"/>
      <c r="AK16" s="126"/>
      <c r="AL16" s="126"/>
      <c r="AM16" s="127"/>
      <c r="AN16" s="97">
        <f t="shared" si="0"/>
        <v>50000</v>
      </c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9"/>
      <c r="BB16" s="94" t="s">
        <v>9</v>
      </c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6"/>
      <c r="BO16" s="94" t="s">
        <v>9</v>
      </c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6"/>
      <c r="CB16" s="94" t="s">
        <v>9</v>
      </c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6"/>
      <c r="CO16" s="97">
        <v>50000</v>
      </c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9"/>
    </row>
    <row r="17" spans="1:105" s="27" customFormat="1" ht="13.5" customHeight="1">
      <c r="A17" s="122" t="s">
        <v>115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4"/>
      <c r="AE17" s="125"/>
      <c r="AF17" s="126"/>
      <c r="AG17" s="126"/>
      <c r="AH17" s="126"/>
      <c r="AI17" s="126"/>
      <c r="AJ17" s="126"/>
      <c r="AK17" s="126"/>
      <c r="AL17" s="126"/>
      <c r="AM17" s="127"/>
      <c r="AN17" s="119">
        <f t="shared" si="0"/>
        <v>0</v>
      </c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1"/>
      <c r="BB17" s="94" t="s">
        <v>9</v>
      </c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6"/>
      <c r="BO17" s="94" t="s">
        <v>9</v>
      </c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6"/>
      <c r="CB17" s="94" t="s">
        <v>9</v>
      </c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6"/>
      <c r="CO17" s="132">
        <v>0</v>
      </c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4"/>
    </row>
    <row r="18" spans="1:105" s="27" customFormat="1" ht="37.5" customHeight="1">
      <c r="A18" s="122" t="s">
        <v>83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4"/>
      <c r="AE18" s="125" t="s">
        <v>9</v>
      </c>
      <c r="AF18" s="126"/>
      <c r="AG18" s="126"/>
      <c r="AH18" s="126"/>
      <c r="AI18" s="126"/>
      <c r="AJ18" s="126"/>
      <c r="AK18" s="126"/>
      <c r="AL18" s="126"/>
      <c r="AM18" s="127"/>
      <c r="AN18" s="97">
        <f t="shared" si="0"/>
        <v>1214556.65</v>
      </c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9"/>
      <c r="BB18" s="94" t="s">
        <v>9</v>
      </c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6"/>
      <c r="BO18" s="94" t="s">
        <v>9</v>
      </c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6"/>
      <c r="CB18" s="94" t="s">
        <v>9</v>
      </c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6"/>
      <c r="CO18" s="97">
        <f>SUM(CO19:DA27)</f>
        <v>1214556.65</v>
      </c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9"/>
    </row>
    <row r="19" spans="1:105" s="27" customFormat="1" ht="51" customHeight="1">
      <c r="A19" s="122" t="s">
        <v>32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4"/>
      <c r="AE19" s="125" t="s">
        <v>30</v>
      </c>
      <c r="AF19" s="126"/>
      <c r="AG19" s="126"/>
      <c r="AH19" s="126"/>
      <c r="AI19" s="126"/>
      <c r="AJ19" s="126"/>
      <c r="AK19" s="126"/>
      <c r="AL19" s="126"/>
      <c r="AM19" s="127"/>
      <c r="AN19" s="97">
        <f t="shared" si="0"/>
        <v>28831.14</v>
      </c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9"/>
      <c r="BB19" s="94" t="s">
        <v>9</v>
      </c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6"/>
      <c r="BO19" s="94" t="s">
        <v>9</v>
      </c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6"/>
      <c r="CB19" s="94" t="s">
        <v>9</v>
      </c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6"/>
      <c r="CO19" s="97">
        <f>116000-1558.48-85610.38</f>
        <v>28831.14</v>
      </c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9"/>
    </row>
    <row r="20" spans="1:105" s="27" customFormat="1" ht="25.5" customHeight="1">
      <c r="A20" s="122" t="s">
        <v>117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4"/>
      <c r="AE20" s="125" t="s">
        <v>30</v>
      </c>
      <c r="AF20" s="126"/>
      <c r="AG20" s="126"/>
      <c r="AH20" s="126"/>
      <c r="AI20" s="126"/>
      <c r="AJ20" s="126"/>
      <c r="AK20" s="126"/>
      <c r="AL20" s="126"/>
      <c r="AM20" s="127"/>
      <c r="AN20" s="119">
        <f t="shared" si="0"/>
        <v>0</v>
      </c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1"/>
      <c r="BB20" s="94" t="s">
        <v>9</v>
      </c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6"/>
      <c r="BO20" s="94" t="s">
        <v>9</v>
      </c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6"/>
      <c r="CB20" s="94" t="s">
        <v>9</v>
      </c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6"/>
      <c r="CO20" s="119">
        <v>0</v>
      </c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1"/>
    </row>
    <row r="21" spans="1:105" s="27" customFormat="1" ht="28.5" customHeight="1">
      <c r="A21" s="122" t="s">
        <v>118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4"/>
      <c r="AE21" s="125" t="s">
        <v>119</v>
      </c>
      <c r="AF21" s="126"/>
      <c r="AG21" s="126"/>
      <c r="AH21" s="126"/>
      <c r="AI21" s="126"/>
      <c r="AJ21" s="126"/>
      <c r="AK21" s="126"/>
      <c r="AL21" s="126"/>
      <c r="AM21" s="127"/>
      <c r="AN21" s="135">
        <f t="shared" si="0"/>
        <v>2906.33</v>
      </c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7"/>
      <c r="BB21" s="94" t="s">
        <v>9</v>
      </c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6"/>
      <c r="BO21" s="94" t="s">
        <v>9</v>
      </c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6"/>
      <c r="CB21" s="94" t="s">
        <v>9</v>
      </c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6"/>
      <c r="CO21" s="135">
        <f>1558.48+1319.65+28.2</f>
        <v>2906.33</v>
      </c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7"/>
    </row>
    <row r="22" spans="1:105" s="27" customFormat="1" ht="25.5" customHeight="1">
      <c r="A22" s="122" t="s">
        <v>33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4"/>
      <c r="AE22" s="125" t="s">
        <v>31</v>
      </c>
      <c r="AF22" s="126"/>
      <c r="AG22" s="126"/>
      <c r="AH22" s="126"/>
      <c r="AI22" s="126"/>
      <c r="AJ22" s="126"/>
      <c r="AK22" s="126"/>
      <c r="AL22" s="126"/>
      <c r="AM22" s="127"/>
      <c r="AN22" s="119">
        <f t="shared" si="0"/>
        <v>0</v>
      </c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1"/>
      <c r="BB22" s="94" t="s">
        <v>9</v>
      </c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6"/>
      <c r="BO22" s="94" t="s">
        <v>9</v>
      </c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6"/>
      <c r="CB22" s="94" t="s">
        <v>9</v>
      </c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6"/>
      <c r="CO22" s="119">
        <v>0</v>
      </c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1"/>
    </row>
    <row r="23" spans="1:105" s="27" customFormat="1" ht="25.5" customHeight="1">
      <c r="A23" s="122" t="s">
        <v>120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4"/>
      <c r="AE23" s="125" t="s">
        <v>9</v>
      </c>
      <c r="AF23" s="126"/>
      <c r="AG23" s="126"/>
      <c r="AH23" s="126"/>
      <c r="AI23" s="126"/>
      <c r="AJ23" s="126"/>
      <c r="AK23" s="126"/>
      <c r="AL23" s="126"/>
      <c r="AM23" s="127"/>
      <c r="AN23" s="119">
        <f t="shared" si="0"/>
        <v>0</v>
      </c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1"/>
      <c r="BB23" s="94" t="s">
        <v>9</v>
      </c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6"/>
      <c r="BO23" s="94" t="s">
        <v>9</v>
      </c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6"/>
      <c r="CB23" s="94" t="s">
        <v>9</v>
      </c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6"/>
      <c r="CO23" s="119">
        <v>0</v>
      </c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1"/>
    </row>
    <row r="24" spans="1:105" s="27" customFormat="1" ht="25.5" customHeight="1">
      <c r="A24" s="122" t="s">
        <v>121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4"/>
      <c r="AE24" s="125" t="s">
        <v>122</v>
      </c>
      <c r="AF24" s="126"/>
      <c r="AG24" s="126"/>
      <c r="AH24" s="126"/>
      <c r="AI24" s="126"/>
      <c r="AJ24" s="126"/>
      <c r="AK24" s="126"/>
      <c r="AL24" s="126"/>
      <c r="AM24" s="127"/>
      <c r="AN24" s="97">
        <f t="shared" si="0"/>
        <v>17766</v>
      </c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9"/>
      <c r="BB24" s="94" t="s">
        <v>9</v>
      </c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6"/>
      <c r="BO24" s="94" t="s">
        <v>9</v>
      </c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6"/>
      <c r="CB24" s="94" t="s">
        <v>9</v>
      </c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6"/>
      <c r="CO24" s="97">
        <f>34000-16234</f>
        <v>17766</v>
      </c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9"/>
    </row>
    <row r="25" spans="1:105" s="27" customFormat="1" ht="27" customHeight="1">
      <c r="A25" s="122" t="s">
        <v>123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4"/>
      <c r="AE25" s="125" t="s">
        <v>124</v>
      </c>
      <c r="AF25" s="126"/>
      <c r="AG25" s="126"/>
      <c r="AH25" s="126"/>
      <c r="AI25" s="126"/>
      <c r="AJ25" s="126"/>
      <c r="AK25" s="126"/>
      <c r="AL25" s="126"/>
      <c r="AM25" s="127"/>
      <c r="AN25" s="119">
        <f t="shared" si="0"/>
        <v>0</v>
      </c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1"/>
      <c r="BB25" s="94" t="s">
        <v>9</v>
      </c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6"/>
      <c r="BO25" s="94" t="s">
        <v>9</v>
      </c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6"/>
      <c r="CB25" s="94" t="s">
        <v>9</v>
      </c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6"/>
      <c r="CO25" s="119">
        <v>0</v>
      </c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1"/>
    </row>
    <row r="26" spans="1:105" s="27" customFormat="1" ht="25.5" customHeight="1">
      <c r="A26" s="122" t="s">
        <v>125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4"/>
      <c r="AE26" s="125" t="s">
        <v>126</v>
      </c>
      <c r="AF26" s="126"/>
      <c r="AG26" s="126"/>
      <c r="AH26" s="126"/>
      <c r="AI26" s="126"/>
      <c r="AJ26" s="126"/>
      <c r="AK26" s="126"/>
      <c r="AL26" s="126"/>
      <c r="AM26" s="127"/>
      <c r="AN26" s="119">
        <f t="shared" si="0"/>
        <v>0</v>
      </c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1"/>
      <c r="BB26" s="94" t="s">
        <v>9</v>
      </c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6"/>
      <c r="BO26" s="94" t="s">
        <v>9</v>
      </c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6"/>
      <c r="CB26" s="94" t="s">
        <v>9</v>
      </c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6"/>
      <c r="CO26" s="119">
        <v>0</v>
      </c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1"/>
    </row>
    <row r="27" spans="1:105" s="27" customFormat="1" ht="13.5" customHeight="1">
      <c r="A27" s="122" t="s">
        <v>34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4"/>
      <c r="AE27" s="125" t="s">
        <v>31</v>
      </c>
      <c r="AF27" s="126"/>
      <c r="AG27" s="126"/>
      <c r="AH27" s="126"/>
      <c r="AI27" s="126"/>
      <c r="AJ27" s="126"/>
      <c r="AK27" s="126"/>
      <c r="AL27" s="126"/>
      <c r="AM27" s="127"/>
      <c r="AN27" s="97">
        <f t="shared" si="0"/>
        <v>1165053.18</v>
      </c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9"/>
      <c r="BB27" s="94" t="s">
        <v>9</v>
      </c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6"/>
      <c r="BO27" s="94" t="s">
        <v>9</v>
      </c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6"/>
      <c r="CB27" s="94" t="s">
        <v>9</v>
      </c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6"/>
      <c r="CO27" s="97">
        <f>550000+390191.63+84760+129101.55+11000</f>
        <v>1165053.18</v>
      </c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9"/>
    </row>
    <row r="28" spans="1:105" s="28" customFormat="1" ht="15" customHeight="1">
      <c r="A28" s="118" t="s">
        <v>84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07" t="s">
        <v>9</v>
      </c>
      <c r="AF28" s="107"/>
      <c r="AG28" s="107"/>
      <c r="AH28" s="107"/>
      <c r="AI28" s="107"/>
      <c r="AJ28" s="107"/>
      <c r="AK28" s="107"/>
      <c r="AL28" s="107"/>
      <c r="AM28" s="107"/>
      <c r="AN28" s="108">
        <f>BB28+BO28+CB28+CO28</f>
        <v>68999976.13000001</v>
      </c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>
        <f>BB29+BB60</f>
        <v>47150000.00000001</v>
      </c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>
        <f>BO29+BO60</f>
        <v>4171984</v>
      </c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93">
        <v>0</v>
      </c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108">
        <f>CO29+CO60+CO65</f>
        <v>17677992.130000003</v>
      </c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</row>
    <row r="29" spans="1:105" s="27" customFormat="1" ht="18" customHeight="1">
      <c r="A29" s="103" t="s">
        <v>45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2" t="s">
        <v>35</v>
      </c>
      <c r="AF29" s="102"/>
      <c r="AG29" s="102"/>
      <c r="AH29" s="102"/>
      <c r="AI29" s="102"/>
      <c r="AJ29" s="102"/>
      <c r="AK29" s="102"/>
      <c r="AL29" s="102"/>
      <c r="AM29" s="102"/>
      <c r="AN29" s="101">
        <f>BB29+BO29+CB29+CO29</f>
        <v>64778833.330000006</v>
      </c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>
        <f>BB30+BB39+BB57</f>
        <v>46610007.440000005</v>
      </c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>
        <f>BO30+BO39+BO52+BO54+BO57</f>
        <v>3868529</v>
      </c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93">
        <v>0</v>
      </c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101">
        <f>CO30+CO39+CO47+CO49+CO52+CO54+CO57</f>
        <v>14300296.89</v>
      </c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</row>
    <row r="30" spans="1:105" s="27" customFormat="1" ht="25.5" customHeight="1">
      <c r="A30" s="103" t="s">
        <v>46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2" t="s">
        <v>36</v>
      </c>
      <c r="AF30" s="102"/>
      <c r="AG30" s="102"/>
      <c r="AH30" s="102"/>
      <c r="AI30" s="102"/>
      <c r="AJ30" s="102"/>
      <c r="AK30" s="102"/>
      <c r="AL30" s="102"/>
      <c r="AM30" s="102"/>
      <c r="AN30" s="104">
        <f>BB30+BO30+CO30</f>
        <v>43907451.160000004</v>
      </c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1">
        <f>BB31+BB37+BB38</f>
        <v>33704100.660000004</v>
      </c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93">
        <v>0</v>
      </c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100" t="s">
        <v>9</v>
      </c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92">
        <f>CO31+CO37+CO38</f>
        <v>10203350.5</v>
      </c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</row>
    <row r="31" spans="1:105" s="27" customFormat="1" ht="20.25" customHeight="1">
      <c r="A31" s="103" t="s">
        <v>85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2" t="s">
        <v>37</v>
      </c>
      <c r="AF31" s="102"/>
      <c r="AG31" s="102"/>
      <c r="AH31" s="102"/>
      <c r="AI31" s="102"/>
      <c r="AJ31" s="102"/>
      <c r="AK31" s="102"/>
      <c r="AL31" s="102"/>
      <c r="AM31" s="102"/>
      <c r="AN31" s="104">
        <f aca="true" t="shared" si="1" ref="AN31:AN78">BB31+BO31+CO31</f>
        <v>33745406.22</v>
      </c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1">
        <f>SUM(BB32:BN36)</f>
        <v>25965568.17</v>
      </c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93">
        <v>0</v>
      </c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100" t="s">
        <v>9</v>
      </c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92">
        <f>SUM(CO32:DA36)</f>
        <v>7779838.05</v>
      </c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</row>
    <row r="32" spans="1:105" s="27" customFormat="1" ht="25.5" customHeight="1">
      <c r="A32" s="103" t="s">
        <v>86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2" t="s">
        <v>37</v>
      </c>
      <c r="AF32" s="102"/>
      <c r="AG32" s="102"/>
      <c r="AH32" s="102"/>
      <c r="AI32" s="102"/>
      <c r="AJ32" s="102"/>
      <c r="AK32" s="102"/>
      <c r="AL32" s="102"/>
      <c r="AM32" s="102"/>
      <c r="AN32" s="104">
        <f t="shared" si="1"/>
        <v>5589986</v>
      </c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1">
        <f>4000000+89986</f>
        <v>4089986</v>
      </c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93">
        <v>0</v>
      </c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>
        <v>0</v>
      </c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2">
        <v>1500000</v>
      </c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</row>
    <row r="33" spans="1:105" s="27" customFormat="1" ht="36.75" customHeight="1">
      <c r="A33" s="103" t="s">
        <v>159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2" t="s">
        <v>37</v>
      </c>
      <c r="AF33" s="102"/>
      <c r="AG33" s="102"/>
      <c r="AH33" s="102"/>
      <c r="AI33" s="102"/>
      <c r="AJ33" s="102"/>
      <c r="AK33" s="102"/>
      <c r="AL33" s="102"/>
      <c r="AM33" s="102"/>
      <c r="AN33" s="104">
        <f t="shared" si="1"/>
        <v>1300000</v>
      </c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1">
        <v>1100000</v>
      </c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93">
        <v>0</v>
      </c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>
        <v>0</v>
      </c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2">
        <v>200000</v>
      </c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</row>
    <row r="34" spans="1:105" s="27" customFormat="1" ht="30.75" customHeight="1">
      <c r="A34" s="103" t="s">
        <v>161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2" t="s">
        <v>37</v>
      </c>
      <c r="AF34" s="102"/>
      <c r="AG34" s="102"/>
      <c r="AH34" s="102"/>
      <c r="AI34" s="102"/>
      <c r="AJ34" s="102"/>
      <c r="AK34" s="102"/>
      <c r="AL34" s="102"/>
      <c r="AM34" s="102"/>
      <c r="AN34" s="104">
        <f t="shared" si="1"/>
        <v>16775582.17</v>
      </c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1">
        <f>15000000-224417.83</f>
        <v>14775582.17</v>
      </c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93">
        <v>0</v>
      </c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>
        <v>0</v>
      </c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2">
        <f>2000000</f>
        <v>2000000</v>
      </c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</row>
    <row r="35" spans="1:105" s="27" customFormat="1" ht="25.5" customHeight="1">
      <c r="A35" s="103" t="s">
        <v>127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2" t="s">
        <v>37</v>
      </c>
      <c r="AF35" s="102"/>
      <c r="AG35" s="102"/>
      <c r="AH35" s="102"/>
      <c r="AI35" s="102"/>
      <c r="AJ35" s="102"/>
      <c r="AK35" s="102"/>
      <c r="AL35" s="102"/>
      <c r="AM35" s="102"/>
      <c r="AN35" s="106">
        <v>0</v>
      </c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>
        <v>0</v>
      </c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93">
        <v>0</v>
      </c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>
        <v>0</v>
      </c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131">
        <v>0</v>
      </c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</row>
    <row r="36" spans="1:105" s="27" customFormat="1" ht="13.5" customHeight="1">
      <c r="A36" s="103" t="s">
        <v>160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2" t="s">
        <v>37</v>
      </c>
      <c r="AF36" s="102"/>
      <c r="AG36" s="102"/>
      <c r="AH36" s="102"/>
      <c r="AI36" s="102"/>
      <c r="AJ36" s="102"/>
      <c r="AK36" s="102"/>
      <c r="AL36" s="102"/>
      <c r="AM36" s="102"/>
      <c r="AN36" s="104">
        <f t="shared" si="1"/>
        <v>10079838.05</v>
      </c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1">
        <v>6000000</v>
      </c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93">
        <v>0</v>
      </c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>
        <v>0</v>
      </c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2">
        <f>2500000+962558+617280.05</f>
        <v>4079838.05</v>
      </c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</row>
    <row r="37" spans="1:105" s="27" customFormat="1" ht="13.5" customHeight="1">
      <c r="A37" s="103" t="s">
        <v>47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2" t="s">
        <v>38</v>
      </c>
      <c r="AF37" s="102"/>
      <c r="AG37" s="102"/>
      <c r="AH37" s="102"/>
      <c r="AI37" s="102"/>
      <c r="AJ37" s="102"/>
      <c r="AK37" s="102"/>
      <c r="AL37" s="102"/>
      <c r="AM37" s="102"/>
      <c r="AN37" s="104">
        <f t="shared" si="1"/>
        <v>84764.51999999999</v>
      </c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1">
        <f>5000+3000-1190.46</f>
        <v>6809.54</v>
      </c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93">
        <v>0</v>
      </c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100" t="s">
        <v>9</v>
      </c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92">
        <f>2954.98+75000</f>
        <v>77954.98</v>
      </c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</row>
    <row r="38" spans="1:105" s="27" customFormat="1" ht="25.5" customHeight="1">
      <c r="A38" s="103" t="s">
        <v>48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2" t="s">
        <v>39</v>
      </c>
      <c r="AF38" s="102"/>
      <c r="AG38" s="102"/>
      <c r="AH38" s="102"/>
      <c r="AI38" s="102"/>
      <c r="AJ38" s="102"/>
      <c r="AK38" s="102"/>
      <c r="AL38" s="102"/>
      <c r="AM38" s="102"/>
      <c r="AN38" s="104">
        <f t="shared" si="1"/>
        <v>10077280.42</v>
      </c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1">
        <f>7900000-168277.05</f>
        <v>7731722.95</v>
      </c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93">
        <v>0</v>
      </c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100" t="s">
        <v>9</v>
      </c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92">
        <f>218821+1800000+326736.47</f>
        <v>2345557.4699999997</v>
      </c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</row>
    <row r="39" spans="1:105" s="27" customFormat="1" ht="13.5" customHeight="1">
      <c r="A39" s="103" t="s">
        <v>49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2" t="s">
        <v>40</v>
      </c>
      <c r="AF39" s="102"/>
      <c r="AG39" s="102"/>
      <c r="AH39" s="102"/>
      <c r="AI39" s="102"/>
      <c r="AJ39" s="102"/>
      <c r="AK39" s="102"/>
      <c r="AL39" s="102"/>
      <c r="AM39" s="102"/>
      <c r="AN39" s="104">
        <f t="shared" si="1"/>
        <v>14517163.940000001</v>
      </c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1">
        <f>BB40+BB41+BB42+BB43+BB44+BB45</f>
        <v>10475121.030000001</v>
      </c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>
        <f>BO40+BO41+BO42+BO43+BO44+BO45</f>
        <v>69924</v>
      </c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0" t="s">
        <v>9</v>
      </c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92">
        <f>CO40+CO41+CO42+CO43+CO44+CO45</f>
        <v>3972118.91</v>
      </c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</row>
    <row r="40" spans="1:105" s="27" customFormat="1" ht="13.5" customHeight="1">
      <c r="A40" s="103" t="s">
        <v>50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2" t="s">
        <v>41</v>
      </c>
      <c r="AF40" s="102"/>
      <c r="AG40" s="102"/>
      <c r="AH40" s="102"/>
      <c r="AI40" s="102"/>
      <c r="AJ40" s="102"/>
      <c r="AK40" s="102"/>
      <c r="AL40" s="102"/>
      <c r="AM40" s="102"/>
      <c r="AN40" s="104">
        <f t="shared" si="1"/>
        <v>348482.87</v>
      </c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1">
        <f>203000-3000-200000</f>
        <v>0</v>
      </c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93">
        <v>0</v>
      </c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100" t="s">
        <v>9</v>
      </c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1">
        <f>380000-31517.13</f>
        <v>348482.87</v>
      </c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</row>
    <row r="41" spans="1:105" s="27" customFormat="1" ht="13.5" customHeight="1">
      <c r="A41" s="103" t="s">
        <v>51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2" t="s">
        <v>42</v>
      </c>
      <c r="AF41" s="102"/>
      <c r="AG41" s="102"/>
      <c r="AH41" s="102"/>
      <c r="AI41" s="102"/>
      <c r="AJ41" s="102"/>
      <c r="AK41" s="102"/>
      <c r="AL41" s="102"/>
      <c r="AM41" s="102"/>
      <c r="AN41" s="104">
        <f t="shared" si="1"/>
        <v>77637.34</v>
      </c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93">
        <v>0</v>
      </c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>
        <v>0</v>
      </c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100" t="s">
        <v>9</v>
      </c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1">
        <v>77637.34</v>
      </c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</row>
    <row r="42" spans="1:105" s="27" customFormat="1" ht="13.5" customHeight="1">
      <c r="A42" s="103" t="s">
        <v>52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2" t="s">
        <v>43</v>
      </c>
      <c r="AF42" s="102"/>
      <c r="AG42" s="102"/>
      <c r="AH42" s="102"/>
      <c r="AI42" s="102"/>
      <c r="AJ42" s="102"/>
      <c r="AK42" s="102"/>
      <c r="AL42" s="102"/>
      <c r="AM42" s="102"/>
      <c r="AN42" s="104">
        <f t="shared" si="1"/>
        <v>10606870.4</v>
      </c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1">
        <f>567385.05+9000000</f>
        <v>9567385.05</v>
      </c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93">
        <v>0</v>
      </c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100" t="s">
        <v>9</v>
      </c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1">
        <f>1565000-525514.65</f>
        <v>1039485.35</v>
      </c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</row>
    <row r="43" spans="1:105" s="27" customFormat="1" ht="25.5" customHeight="1">
      <c r="A43" s="103" t="s">
        <v>53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2" t="s">
        <v>44</v>
      </c>
      <c r="AF43" s="102"/>
      <c r="AG43" s="102"/>
      <c r="AH43" s="102"/>
      <c r="AI43" s="102"/>
      <c r="AJ43" s="102"/>
      <c r="AK43" s="102"/>
      <c r="AL43" s="102"/>
      <c r="AM43" s="102"/>
      <c r="AN43" s="104">
        <f t="shared" si="1"/>
        <v>8721</v>
      </c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93">
        <v>0</v>
      </c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>
        <v>0</v>
      </c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100" t="s">
        <v>9</v>
      </c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1">
        <f>10000-1279</f>
        <v>8721</v>
      </c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</row>
    <row r="44" spans="1:105" s="27" customFormat="1" ht="25.5" customHeight="1">
      <c r="A44" s="103" t="s">
        <v>67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2" t="s">
        <v>54</v>
      </c>
      <c r="AF44" s="102"/>
      <c r="AG44" s="102"/>
      <c r="AH44" s="102"/>
      <c r="AI44" s="102"/>
      <c r="AJ44" s="102"/>
      <c r="AK44" s="102"/>
      <c r="AL44" s="102"/>
      <c r="AM44" s="102"/>
      <c r="AN44" s="104">
        <f t="shared" si="1"/>
        <v>1427003.03</v>
      </c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1">
        <f>500000-481380</f>
        <v>18620</v>
      </c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93">
        <v>0</v>
      </c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100" t="s">
        <v>9</v>
      </c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1">
        <v>1408383.03</v>
      </c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</row>
    <row r="45" spans="1:105" s="27" customFormat="1" ht="13.5" customHeight="1">
      <c r="A45" s="103" t="s">
        <v>87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2" t="s">
        <v>55</v>
      </c>
      <c r="AF45" s="102"/>
      <c r="AG45" s="102"/>
      <c r="AH45" s="102"/>
      <c r="AI45" s="102"/>
      <c r="AJ45" s="102"/>
      <c r="AK45" s="102"/>
      <c r="AL45" s="102"/>
      <c r="AM45" s="102"/>
      <c r="AN45" s="104">
        <f t="shared" si="1"/>
        <v>2048449.3</v>
      </c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1">
        <f>140094.54+600000+149021.44</f>
        <v>889115.98</v>
      </c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93">
        <f>35924+34000</f>
        <v>69924</v>
      </c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>
        <v>0</v>
      </c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101">
        <v>1089409.32</v>
      </c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</row>
    <row r="46" spans="1:105" s="27" customFormat="1" ht="51" customHeight="1">
      <c r="A46" s="103" t="s">
        <v>88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2" t="s">
        <v>55</v>
      </c>
      <c r="AF46" s="102"/>
      <c r="AG46" s="102"/>
      <c r="AH46" s="102"/>
      <c r="AI46" s="102"/>
      <c r="AJ46" s="102"/>
      <c r="AK46" s="102"/>
      <c r="AL46" s="102"/>
      <c r="AM46" s="102"/>
      <c r="AN46" s="106">
        <f t="shared" si="1"/>
        <v>50000</v>
      </c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93">
        <v>0</v>
      </c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>
        <v>0</v>
      </c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>
        <v>0</v>
      </c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101">
        <v>50000</v>
      </c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</row>
    <row r="47" spans="1:105" s="27" customFormat="1" ht="25.5" customHeight="1">
      <c r="A47" s="103" t="s">
        <v>128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2" t="s">
        <v>129</v>
      </c>
      <c r="AF47" s="102"/>
      <c r="AG47" s="102"/>
      <c r="AH47" s="102"/>
      <c r="AI47" s="102"/>
      <c r="AJ47" s="102"/>
      <c r="AK47" s="102"/>
      <c r="AL47" s="102"/>
      <c r="AM47" s="102"/>
      <c r="AN47" s="106">
        <v>0</v>
      </c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0" t="s">
        <v>9</v>
      </c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 t="s">
        <v>9</v>
      </c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 t="s">
        <v>9</v>
      </c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5">
        <v>0</v>
      </c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</row>
    <row r="48" spans="1:105" s="27" customFormat="1" ht="13.5" customHeight="1">
      <c r="A48" s="103" t="s">
        <v>130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2" t="s">
        <v>131</v>
      </c>
      <c r="AF48" s="102"/>
      <c r="AG48" s="102"/>
      <c r="AH48" s="102"/>
      <c r="AI48" s="102"/>
      <c r="AJ48" s="102"/>
      <c r="AK48" s="102"/>
      <c r="AL48" s="102"/>
      <c r="AM48" s="102"/>
      <c r="AN48" s="106">
        <f aca="true" t="shared" si="2" ref="AN48:AN53">CO48</f>
        <v>0</v>
      </c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0" t="s">
        <v>9</v>
      </c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 t="s">
        <v>9</v>
      </c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 t="s">
        <v>9</v>
      </c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5">
        <v>0</v>
      </c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</row>
    <row r="49" spans="1:105" s="27" customFormat="1" ht="25.5" customHeight="1">
      <c r="A49" s="103" t="s">
        <v>132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2" t="s">
        <v>133</v>
      </c>
      <c r="AF49" s="102"/>
      <c r="AG49" s="102"/>
      <c r="AH49" s="102"/>
      <c r="AI49" s="102"/>
      <c r="AJ49" s="102"/>
      <c r="AK49" s="102"/>
      <c r="AL49" s="102"/>
      <c r="AM49" s="102"/>
      <c r="AN49" s="106">
        <f t="shared" si="2"/>
        <v>0</v>
      </c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0" t="s">
        <v>9</v>
      </c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93">
        <v>0</v>
      </c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100" t="s">
        <v>9</v>
      </c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9">
        <v>0</v>
      </c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</row>
    <row r="50" spans="1:105" s="27" customFormat="1" ht="37.5" customHeight="1">
      <c r="A50" s="103" t="s">
        <v>134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2" t="s">
        <v>135</v>
      </c>
      <c r="AF50" s="102"/>
      <c r="AG50" s="102"/>
      <c r="AH50" s="102"/>
      <c r="AI50" s="102"/>
      <c r="AJ50" s="102"/>
      <c r="AK50" s="102"/>
      <c r="AL50" s="102"/>
      <c r="AM50" s="102"/>
      <c r="AN50" s="106">
        <f t="shared" si="2"/>
        <v>0</v>
      </c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0" t="s">
        <v>9</v>
      </c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93">
        <v>0</v>
      </c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100" t="s">
        <v>9</v>
      </c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9">
        <v>0</v>
      </c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</row>
    <row r="51" spans="1:105" s="27" customFormat="1" ht="51" customHeight="1">
      <c r="A51" s="103" t="s">
        <v>136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2" t="s">
        <v>137</v>
      </c>
      <c r="AF51" s="102"/>
      <c r="AG51" s="102"/>
      <c r="AH51" s="102"/>
      <c r="AI51" s="102"/>
      <c r="AJ51" s="102"/>
      <c r="AK51" s="102"/>
      <c r="AL51" s="102"/>
      <c r="AM51" s="102"/>
      <c r="AN51" s="106">
        <f t="shared" si="2"/>
        <v>0</v>
      </c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0" t="s">
        <v>9</v>
      </c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 t="s">
        <v>9</v>
      </c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 t="s">
        <v>9</v>
      </c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9">
        <v>0</v>
      </c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</row>
    <row r="52" spans="1:105" s="27" customFormat="1" ht="25.5" customHeight="1">
      <c r="A52" s="103" t="s">
        <v>138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2" t="s">
        <v>139</v>
      </c>
      <c r="AF52" s="102"/>
      <c r="AG52" s="102"/>
      <c r="AH52" s="102"/>
      <c r="AI52" s="102"/>
      <c r="AJ52" s="102"/>
      <c r="AK52" s="102"/>
      <c r="AL52" s="102"/>
      <c r="AM52" s="102"/>
      <c r="AN52" s="106">
        <f t="shared" si="2"/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0" t="s">
        <v>9</v>
      </c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93">
        <v>0</v>
      </c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100" t="s">
        <v>9</v>
      </c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9">
        <v>0</v>
      </c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</row>
    <row r="53" spans="1:105" s="27" customFormat="1" ht="25.5" customHeight="1">
      <c r="A53" s="103" t="s">
        <v>140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2" t="s">
        <v>141</v>
      </c>
      <c r="AF53" s="102"/>
      <c r="AG53" s="102"/>
      <c r="AH53" s="102"/>
      <c r="AI53" s="102"/>
      <c r="AJ53" s="102"/>
      <c r="AK53" s="102"/>
      <c r="AL53" s="102"/>
      <c r="AM53" s="102"/>
      <c r="AN53" s="106">
        <f t="shared" si="2"/>
        <v>0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0" t="s">
        <v>9</v>
      </c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93">
        <v>0</v>
      </c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100" t="s">
        <v>9</v>
      </c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9">
        <v>0</v>
      </c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</row>
    <row r="54" spans="1:105" s="27" customFormat="1" ht="13.5" customHeight="1">
      <c r="A54" s="103" t="s">
        <v>68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2" t="s">
        <v>56</v>
      </c>
      <c r="AF54" s="102"/>
      <c r="AG54" s="102"/>
      <c r="AH54" s="102"/>
      <c r="AI54" s="102"/>
      <c r="AJ54" s="102"/>
      <c r="AK54" s="102"/>
      <c r="AL54" s="102"/>
      <c r="AM54" s="102"/>
      <c r="AN54" s="104">
        <f>CO54+BO54</f>
        <v>170000</v>
      </c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0" t="s">
        <v>9</v>
      </c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4">
        <f>BO55+BO56</f>
        <v>167100</v>
      </c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0" t="s">
        <v>9</v>
      </c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1">
        <f>CO55+CO56</f>
        <v>2900</v>
      </c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</row>
    <row r="55" spans="1:105" s="27" customFormat="1" ht="25.5" customHeight="1">
      <c r="A55" s="103" t="s">
        <v>69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2" t="s">
        <v>57</v>
      </c>
      <c r="AF55" s="102"/>
      <c r="AG55" s="102"/>
      <c r="AH55" s="102"/>
      <c r="AI55" s="102"/>
      <c r="AJ55" s="102"/>
      <c r="AK55" s="102"/>
      <c r="AL55" s="102"/>
      <c r="AM55" s="102"/>
      <c r="AN55" s="104">
        <f>BO55+CO55</f>
        <v>167100</v>
      </c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0" t="s">
        <v>9</v>
      </c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4">
        <f>10800+156300</f>
        <v>167100</v>
      </c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0" t="s">
        <v>9</v>
      </c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9">
        <v>0</v>
      </c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</row>
    <row r="56" spans="1:105" s="27" customFormat="1" ht="37.5" customHeight="1">
      <c r="A56" s="103" t="s">
        <v>89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2" t="s">
        <v>90</v>
      </c>
      <c r="AF56" s="102"/>
      <c r="AG56" s="102"/>
      <c r="AH56" s="102"/>
      <c r="AI56" s="102"/>
      <c r="AJ56" s="102"/>
      <c r="AK56" s="102"/>
      <c r="AL56" s="102"/>
      <c r="AM56" s="102"/>
      <c r="AN56" s="104">
        <f>CO56</f>
        <v>2900</v>
      </c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0" t="s">
        <v>9</v>
      </c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93">
        <v>0</v>
      </c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100" t="s">
        <v>9</v>
      </c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1">
        <v>2900</v>
      </c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</row>
    <row r="57" spans="1:105" s="27" customFormat="1" ht="13.5" customHeight="1">
      <c r="A57" s="103" t="s">
        <v>91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2" t="s">
        <v>58</v>
      </c>
      <c r="AF57" s="102"/>
      <c r="AG57" s="102"/>
      <c r="AH57" s="102"/>
      <c r="AI57" s="102"/>
      <c r="AJ57" s="102"/>
      <c r="AK57" s="102"/>
      <c r="AL57" s="102"/>
      <c r="AM57" s="102"/>
      <c r="AN57" s="104">
        <f>BB57+BO57+CO57</f>
        <v>6184218.23</v>
      </c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>
        <f>367785.75+2063000</f>
        <v>2430785.75</v>
      </c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>
        <f>BO58+BO59</f>
        <v>3631505</v>
      </c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0" t="s">
        <v>9</v>
      </c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1">
        <f>100000+21927.48</f>
        <v>121927.48</v>
      </c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</row>
    <row r="58" spans="1:105" s="27" customFormat="1" ht="13.5" customHeight="1">
      <c r="A58" s="103" t="s">
        <v>70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2" t="s">
        <v>92</v>
      </c>
      <c r="AF58" s="102"/>
      <c r="AG58" s="102"/>
      <c r="AH58" s="102"/>
      <c r="AI58" s="102"/>
      <c r="AJ58" s="102"/>
      <c r="AK58" s="102"/>
      <c r="AL58" s="102"/>
      <c r="AM58" s="102"/>
      <c r="AN58" s="104">
        <f t="shared" si="1"/>
        <v>3631505</v>
      </c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93">
        <v>0</v>
      </c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104">
        <f>3857760+56000+32000-314255</f>
        <v>3631505</v>
      </c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0" t="s">
        <v>9</v>
      </c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9">
        <v>0</v>
      </c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</row>
    <row r="59" spans="1:105" s="27" customFormat="1" ht="25.5" customHeight="1">
      <c r="A59" s="103" t="s">
        <v>142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2" t="s">
        <v>93</v>
      </c>
      <c r="AF59" s="102"/>
      <c r="AG59" s="102"/>
      <c r="AH59" s="102"/>
      <c r="AI59" s="102"/>
      <c r="AJ59" s="102"/>
      <c r="AK59" s="102"/>
      <c r="AL59" s="102"/>
      <c r="AM59" s="102"/>
      <c r="AN59" s="104">
        <f>BB59+CO59</f>
        <v>2439785.75</v>
      </c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1">
        <f>367785.75+2012000</f>
        <v>2379785.75</v>
      </c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93">
        <v>0</v>
      </c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100" t="s">
        <v>9</v>
      </c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1">
        <v>60000</v>
      </c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</row>
    <row r="60" spans="1:105" s="27" customFormat="1" ht="25.5" customHeight="1">
      <c r="A60" s="103" t="s">
        <v>71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2" t="s">
        <v>59</v>
      </c>
      <c r="AF60" s="102"/>
      <c r="AG60" s="102"/>
      <c r="AH60" s="102"/>
      <c r="AI60" s="102"/>
      <c r="AJ60" s="102"/>
      <c r="AK60" s="102"/>
      <c r="AL60" s="102"/>
      <c r="AM60" s="102"/>
      <c r="AN60" s="104">
        <f t="shared" si="1"/>
        <v>4221142.800000001</v>
      </c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1">
        <f>BB61+BB62+BB64</f>
        <v>539992.56</v>
      </c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>
        <f>BO61+BO62+BO64</f>
        <v>303455</v>
      </c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93">
        <v>0</v>
      </c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101">
        <f>CO61+CO62+CO63+CO64</f>
        <v>3377695.24</v>
      </c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</row>
    <row r="61" spans="1:105" s="27" customFormat="1" ht="26.25" customHeight="1">
      <c r="A61" s="103" t="s">
        <v>72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2" t="s">
        <v>60</v>
      </c>
      <c r="AF61" s="102"/>
      <c r="AG61" s="102"/>
      <c r="AH61" s="102"/>
      <c r="AI61" s="102"/>
      <c r="AJ61" s="102"/>
      <c r="AK61" s="102"/>
      <c r="AL61" s="102"/>
      <c r="AM61" s="102"/>
      <c r="AN61" s="106">
        <f t="shared" si="1"/>
        <v>485177.06</v>
      </c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93">
        <v>0</v>
      </c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154">
        <v>303455</v>
      </c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6"/>
      <c r="CB61" s="93">
        <v>0</v>
      </c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101">
        <f>1722.06+180000</f>
        <v>181722.06</v>
      </c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</row>
    <row r="62" spans="1:105" s="27" customFormat="1" ht="26.25" customHeight="1">
      <c r="A62" s="103" t="s">
        <v>73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2" t="s">
        <v>61</v>
      </c>
      <c r="AF62" s="102"/>
      <c r="AG62" s="102"/>
      <c r="AH62" s="102"/>
      <c r="AI62" s="102"/>
      <c r="AJ62" s="102"/>
      <c r="AK62" s="102"/>
      <c r="AL62" s="102"/>
      <c r="AM62" s="102"/>
      <c r="AN62" s="106">
        <f t="shared" si="1"/>
        <v>0</v>
      </c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93">
        <v>0</v>
      </c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>
        <v>0</v>
      </c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100" t="s">
        <v>9</v>
      </c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93">
        <v>0</v>
      </c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</row>
    <row r="63" spans="1:105" s="27" customFormat="1" ht="26.25" customHeight="1">
      <c r="A63" s="103" t="s">
        <v>74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2" t="s">
        <v>62</v>
      </c>
      <c r="AF63" s="102"/>
      <c r="AG63" s="102"/>
      <c r="AH63" s="102"/>
      <c r="AI63" s="102"/>
      <c r="AJ63" s="102"/>
      <c r="AK63" s="102"/>
      <c r="AL63" s="102"/>
      <c r="AM63" s="102"/>
      <c r="AN63" s="106">
        <v>0</v>
      </c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0" t="s">
        <v>9</v>
      </c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 t="s">
        <v>9</v>
      </c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 t="s">
        <v>9</v>
      </c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93">
        <v>0</v>
      </c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</row>
    <row r="64" spans="1:105" s="27" customFormat="1" ht="26.25" customHeight="1">
      <c r="A64" s="103" t="s">
        <v>75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2" t="s">
        <v>63</v>
      </c>
      <c r="AF64" s="102"/>
      <c r="AG64" s="102"/>
      <c r="AH64" s="102"/>
      <c r="AI64" s="102"/>
      <c r="AJ64" s="102"/>
      <c r="AK64" s="102"/>
      <c r="AL64" s="102"/>
      <c r="AM64" s="102"/>
      <c r="AN64" s="104">
        <f t="shared" si="1"/>
        <v>3735965.74</v>
      </c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1">
        <f>370014+100000+69978.56</f>
        <v>539992.56</v>
      </c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93">
        <v>0</v>
      </c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100" t="s">
        <v>9</v>
      </c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1">
        <v>3195973.18</v>
      </c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</row>
    <row r="65" spans="1:105" s="27" customFormat="1" ht="13.5" customHeight="1">
      <c r="A65" s="122" t="s">
        <v>76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4"/>
      <c r="AE65" s="125" t="s">
        <v>64</v>
      </c>
      <c r="AF65" s="126"/>
      <c r="AG65" s="126"/>
      <c r="AH65" s="126"/>
      <c r="AI65" s="126"/>
      <c r="AJ65" s="126"/>
      <c r="AK65" s="126"/>
      <c r="AL65" s="126"/>
      <c r="AM65" s="127"/>
      <c r="AN65" s="154">
        <f>CO65</f>
        <v>0</v>
      </c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6"/>
      <c r="BB65" s="94" t="s">
        <v>9</v>
      </c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6"/>
      <c r="BO65" s="94" t="s">
        <v>9</v>
      </c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6"/>
      <c r="CB65" s="94" t="s">
        <v>9</v>
      </c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6"/>
      <c r="CO65" s="115">
        <v>0</v>
      </c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7"/>
    </row>
    <row r="66" spans="1:105" s="27" customFormat="1" ht="37.5" customHeight="1">
      <c r="A66" s="122" t="s">
        <v>77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4"/>
      <c r="AE66" s="125" t="s">
        <v>65</v>
      </c>
      <c r="AF66" s="126"/>
      <c r="AG66" s="126"/>
      <c r="AH66" s="126"/>
      <c r="AI66" s="126"/>
      <c r="AJ66" s="126"/>
      <c r="AK66" s="126"/>
      <c r="AL66" s="126"/>
      <c r="AM66" s="127"/>
      <c r="AN66" s="154">
        <f>CO66</f>
        <v>0</v>
      </c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6"/>
      <c r="BB66" s="94" t="s">
        <v>9</v>
      </c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6"/>
      <c r="BO66" s="94" t="s">
        <v>9</v>
      </c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6"/>
      <c r="CB66" s="94" t="s">
        <v>9</v>
      </c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6"/>
      <c r="CO66" s="115">
        <v>0</v>
      </c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7"/>
    </row>
    <row r="67" spans="1:105" s="27" customFormat="1" ht="25.5" customHeight="1">
      <c r="A67" s="122" t="s">
        <v>78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4"/>
      <c r="AE67" s="125" t="s">
        <v>66</v>
      </c>
      <c r="AF67" s="126"/>
      <c r="AG67" s="126"/>
      <c r="AH67" s="126"/>
      <c r="AI67" s="126"/>
      <c r="AJ67" s="126"/>
      <c r="AK67" s="126"/>
      <c r="AL67" s="126"/>
      <c r="AM67" s="127"/>
      <c r="AN67" s="154">
        <f>CO67</f>
        <v>0</v>
      </c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6"/>
      <c r="BB67" s="94" t="s">
        <v>9</v>
      </c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6"/>
      <c r="BO67" s="94" t="s">
        <v>9</v>
      </c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6"/>
      <c r="CB67" s="94" t="s">
        <v>9</v>
      </c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6"/>
      <c r="CO67" s="115">
        <v>0</v>
      </c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7"/>
    </row>
    <row r="68" spans="1:105" s="28" customFormat="1" ht="37.5" customHeight="1">
      <c r="A68" s="148" t="s">
        <v>143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50"/>
      <c r="AE68" s="128" t="s">
        <v>9</v>
      </c>
      <c r="AF68" s="129"/>
      <c r="AG68" s="129"/>
      <c r="AH68" s="129"/>
      <c r="AI68" s="129"/>
      <c r="AJ68" s="129"/>
      <c r="AK68" s="129"/>
      <c r="AL68" s="129"/>
      <c r="AM68" s="130"/>
      <c r="AN68" s="154">
        <f t="shared" si="1"/>
        <v>0</v>
      </c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6"/>
      <c r="BB68" s="115">
        <v>0</v>
      </c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7"/>
      <c r="BO68" s="115">
        <v>0</v>
      </c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7"/>
      <c r="CB68" s="115">
        <v>0</v>
      </c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7"/>
      <c r="CO68" s="115">
        <v>0</v>
      </c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7"/>
    </row>
    <row r="69" spans="1:105" s="27" customFormat="1" ht="13.5" customHeight="1">
      <c r="A69" s="122" t="s">
        <v>144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4"/>
      <c r="AE69" s="125" t="s">
        <v>9</v>
      </c>
      <c r="AF69" s="126"/>
      <c r="AG69" s="126"/>
      <c r="AH69" s="126"/>
      <c r="AI69" s="126"/>
      <c r="AJ69" s="126"/>
      <c r="AK69" s="126"/>
      <c r="AL69" s="126"/>
      <c r="AM69" s="127"/>
      <c r="AN69" s="154">
        <f>AN77</f>
        <v>-13480.6</v>
      </c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6"/>
      <c r="BB69" s="115">
        <v>0</v>
      </c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7"/>
      <c r="BO69" s="115">
        <v>0</v>
      </c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7"/>
      <c r="CB69" s="115">
        <v>0</v>
      </c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7"/>
      <c r="CO69" s="115">
        <f>CO77</f>
        <v>-13480.6</v>
      </c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7"/>
    </row>
    <row r="70" spans="1:105" s="27" customFormat="1" ht="51" customHeight="1">
      <c r="A70" s="122" t="s">
        <v>145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4"/>
      <c r="AE70" s="125" t="s">
        <v>146</v>
      </c>
      <c r="AF70" s="126"/>
      <c r="AG70" s="126"/>
      <c r="AH70" s="126"/>
      <c r="AI70" s="126"/>
      <c r="AJ70" s="126"/>
      <c r="AK70" s="126"/>
      <c r="AL70" s="126"/>
      <c r="AM70" s="127"/>
      <c r="AN70" s="154">
        <f>CO70</f>
        <v>0</v>
      </c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6"/>
      <c r="BB70" s="94" t="s">
        <v>9</v>
      </c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6"/>
      <c r="BO70" s="94" t="s">
        <v>9</v>
      </c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6"/>
      <c r="CB70" s="94" t="s">
        <v>9</v>
      </c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6"/>
      <c r="CO70" s="115">
        <v>0</v>
      </c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7"/>
    </row>
    <row r="71" spans="1:105" s="27" customFormat="1" ht="37.5" customHeight="1">
      <c r="A71" s="122" t="s">
        <v>147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4"/>
      <c r="AE71" s="125" t="s">
        <v>148</v>
      </c>
      <c r="AF71" s="126"/>
      <c r="AG71" s="126"/>
      <c r="AH71" s="126"/>
      <c r="AI71" s="126"/>
      <c r="AJ71" s="126"/>
      <c r="AK71" s="126"/>
      <c r="AL71" s="126"/>
      <c r="AM71" s="127"/>
      <c r="AN71" s="154">
        <f>CO71</f>
        <v>0</v>
      </c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6"/>
      <c r="BB71" s="94" t="s">
        <v>9</v>
      </c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6"/>
      <c r="BO71" s="94" t="s">
        <v>9</v>
      </c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6"/>
      <c r="CB71" s="94" t="s">
        <v>9</v>
      </c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6"/>
      <c r="CO71" s="115">
        <v>0</v>
      </c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7"/>
    </row>
    <row r="72" spans="1:105" s="27" customFormat="1" ht="62.25" customHeight="1">
      <c r="A72" s="122" t="s">
        <v>149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4"/>
      <c r="AE72" s="125" t="s">
        <v>150</v>
      </c>
      <c r="AF72" s="126"/>
      <c r="AG72" s="126"/>
      <c r="AH72" s="126"/>
      <c r="AI72" s="126"/>
      <c r="AJ72" s="126"/>
      <c r="AK72" s="126"/>
      <c r="AL72" s="126"/>
      <c r="AM72" s="127"/>
      <c r="AN72" s="154">
        <f>CO72</f>
        <v>0</v>
      </c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6"/>
      <c r="BB72" s="94" t="s">
        <v>9</v>
      </c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6"/>
      <c r="BO72" s="94" t="s">
        <v>9</v>
      </c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6"/>
      <c r="CB72" s="94" t="s">
        <v>9</v>
      </c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6"/>
      <c r="CO72" s="115">
        <v>0</v>
      </c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7"/>
    </row>
    <row r="73" spans="1:105" s="27" customFormat="1" ht="62.25" customHeight="1">
      <c r="A73" s="122" t="s">
        <v>151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4"/>
      <c r="AE73" s="125" t="s">
        <v>152</v>
      </c>
      <c r="AF73" s="126"/>
      <c r="AG73" s="126"/>
      <c r="AH73" s="126"/>
      <c r="AI73" s="126"/>
      <c r="AJ73" s="126"/>
      <c r="AK73" s="126"/>
      <c r="AL73" s="126"/>
      <c r="AM73" s="127"/>
      <c r="AN73" s="154">
        <f>CO73</f>
        <v>0</v>
      </c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6"/>
      <c r="BB73" s="94" t="s">
        <v>9</v>
      </c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6"/>
      <c r="BO73" s="94" t="s">
        <v>9</v>
      </c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6"/>
      <c r="CB73" s="94" t="s">
        <v>9</v>
      </c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6"/>
      <c r="CO73" s="115">
        <v>0</v>
      </c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7"/>
    </row>
    <row r="74" spans="1:105" s="27" customFormat="1" ht="25.5" customHeight="1">
      <c r="A74" s="122" t="s">
        <v>153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4"/>
      <c r="AE74" s="125" t="s">
        <v>9</v>
      </c>
      <c r="AF74" s="126"/>
      <c r="AG74" s="126"/>
      <c r="AH74" s="126"/>
      <c r="AI74" s="126"/>
      <c r="AJ74" s="126"/>
      <c r="AK74" s="126"/>
      <c r="AL74" s="126"/>
      <c r="AM74" s="127"/>
      <c r="AN74" s="154">
        <f t="shared" si="1"/>
        <v>0</v>
      </c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6"/>
      <c r="BB74" s="115">
        <v>0</v>
      </c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7"/>
      <c r="BO74" s="115">
        <v>0</v>
      </c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7"/>
      <c r="CB74" s="115">
        <v>0</v>
      </c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7"/>
      <c r="CO74" s="115">
        <v>0</v>
      </c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7"/>
    </row>
    <row r="75" spans="1:105" s="27" customFormat="1" ht="25.5" customHeight="1">
      <c r="A75" s="122" t="s">
        <v>154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4"/>
      <c r="AE75" s="125" t="s">
        <v>9</v>
      </c>
      <c r="AF75" s="126"/>
      <c r="AG75" s="126"/>
      <c r="AH75" s="126"/>
      <c r="AI75" s="126"/>
      <c r="AJ75" s="126"/>
      <c r="AK75" s="126"/>
      <c r="AL75" s="126"/>
      <c r="AM75" s="127"/>
      <c r="AN75" s="115">
        <f t="shared" si="1"/>
        <v>0</v>
      </c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7"/>
      <c r="BB75" s="115">
        <v>0</v>
      </c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7"/>
      <c r="BO75" s="115">
        <v>0</v>
      </c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7"/>
      <c r="CB75" s="115">
        <v>0</v>
      </c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7"/>
      <c r="CO75" s="115">
        <v>0</v>
      </c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7"/>
    </row>
    <row r="76" spans="1:105" s="27" customFormat="1" ht="37.5" customHeight="1">
      <c r="A76" s="122" t="s">
        <v>155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4"/>
      <c r="AE76" s="125" t="s">
        <v>156</v>
      </c>
      <c r="AF76" s="126"/>
      <c r="AG76" s="126"/>
      <c r="AH76" s="126"/>
      <c r="AI76" s="126"/>
      <c r="AJ76" s="126"/>
      <c r="AK76" s="126"/>
      <c r="AL76" s="126"/>
      <c r="AM76" s="127"/>
      <c r="AN76" s="115">
        <f t="shared" si="1"/>
        <v>0</v>
      </c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7"/>
      <c r="BB76" s="115">
        <v>0</v>
      </c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7"/>
      <c r="BO76" s="115">
        <v>0</v>
      </c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7"/>
      <c r="CB76" s="115">
        <v>0</v>
      </c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7"/>
      <c r="CO76" s="115">
        <v>0</v>
      </c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7"/>
    </row>
    <row r="77" spans="1:105" s="27" customFormat="1" ht="37.5" customHeight="1">
      <c r="A77" s="122" t="s">
        <v>157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4"/>
      <c r="AE77" s="125" t="s">
        <v>158</v>
      </c>
      <c r="AF77" s="126"/>
      <c r="AG77" s="126"/>
      <c r="AH77" s="126"/>
      <c r="AI77" s="126"/>
      <c r="AJ77" s="126"/>
      <c r="AK77" s="126"/>
      <c r="AL77" s="126"/>
      <c r="AM77" s="127"/>
      <c r="AN77" s="115">
        <f t="shared" si="1"/>
        <v>-13480.6</v>
      </c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7"/>
      <c r="BB77" s="115">
        <v>0</v>
      </c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7"/>
      <c r="BO77" s="115">
        <v>0</v>
      </c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7"/>
      <c r="CB77" s="115">
        <v>0</v>
      </c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7"/>
      <c r="CO77" s="115">
        <v>-13480.6</v>
      </c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7"/>
    </row>
    <row r="78" spans="1:105" s="27" customFormat="1" ht="37.5" customHeight="1">
      <c r="A78" s="122" t="s">
        <v>79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4"/>
      <c r="AE78" s="125" t="s">
        <v>9</v>
      </c>
      <c r="AF78" s="126"/>
      <c r="AG78" s="126"/>
      <c r="AH78" s="126"/>
      <c r="AI78" s="126"/>
      <c r="AJ78" s="126"/>
      <c r="AK78" s="126"/>
      <c r="AL78" s="126"/>
      <c r="AM78" s="127"/>
      <c r="AN78" s="115">
        <f t="shared" si="1"/>
        <v>0</v>
      </c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7"/>
      <c r="BB78" s="115">
        <v>0</v>
      </c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7"/>
      <c r="BO78" s="115">
        <v>0</v>
      </c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7"/>
      <c r="CB78" s="115">
        <v>0</v>
      </c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7"/>
      <c r="CO78" s="115">
        <v>0</v>
      </c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7"/>
    </row>
    <row r="79" spans="1:105" s="28" customFormat="1" ht="13.5" customHeight="1">
      <c r="A79" s="148" t="s">
        <v>11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50"/>
      <c r="AE79" s="128" t="s">
        <v>9</v>
      </c>
      <c r="AF79" s="129"/>
      <c r="AG79" s="129"/>
      <c r="AH79" s="129"/>
      <c r="AI79" s="129"/>
      <c r="AJ79" s="129"/>
      <c r="AK79" s="129"/>
      <c r="AL79" s="129"/>
      <c r="AM79" s="130"/>
      <c r="AN79" s="115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7"/>
      <c r="BB79" s="115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7"/>
      <c r="BO79" s="115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7"/>
      <c r="CB79" s="115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7"/>
      <c r="CO79" s="115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7"/>
    </row>
    <row r="80" spans="1:105" s="27" customFormat="1" ht="13.5" customHeight="1">
      <c r="A80" s="157" t="s">
        <v>94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9"/>
      <c r="AE80" s="125" t="s">
        <v>9</v>
      </c>
      <c r="AF80" s="126"/>
      <c r="AG80" s="126"/>
      <c r="AH80" s="126"/>
      <c r="AI80" s="126"/>
      <c r="AJ80" s="126"/>
      <c r="AK80" s="126"/>
      <c r="AL80" s="126"/>
      <c r="AM80" s="127"/>
      <c r="AN80" s="160">
        <v>5086975.82</v>
      </c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2"/>
      <c r="BB80" s="94" t="s">
        <v>9</v>
      </c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6"/>
      <c r="BO80" s="94" t="s">
        <v>9</v>
      </c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6"/>
      <c r="CB80" s="94" t="s">
        <v>9</v>
      </c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6"/>
      <c r="CO80" s="94" t="s">
        <v>9</v>
      </c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6"/>
    </row>
  </sheetData>
  <sheetProtection/>
  <mergeCells count="549">
    <mergeCell ref="BB2:BN2"/>
    <mergeCell ref="CO2:DA2"/>
    <mergeCell ref="CB34:CN34"/>
    <mergeCell ref="CO34:DA34"/>
    <mergeCell ref="A33:AD33"/>
    <mergeCell ref="AE33:AM33"/>
    <mergeCell ref="AN33:BA33"/>
    <mergeCell ref="BB33:BN33"/>
    <mergeCell ref="A34:AD34"/>
    <mergeCell ref="AE34:AM34"/>
    <mergeCell ref="AN34:BA34"/>
    <mergeCell ref="BB34:BN34"/>
    <mergeCell ref="A32:AD32"/>
    <mergeCell ref="AE32:AM32"/>
    <mergeCell ref="AN32:BA32"/>
    <mergeCell ref="BB32:BN32"/>
    <mergeCell ref="BO79:CA79"/>
    <mergeCell ref="CB79:CN79"/>
    <mergeCell ref="AN79:BA79"/>
    <mergeCell ref="BB79:BN79"/>
    <mergeCell ref="BO77:CA77"/>
    <mergeCell ref="CB77:CN77"/>
    <mergeCell ref="AN77:BA77"/>
    <mergeCell ref="BB77:BN77"/>
    <mergeCell ref="CO79:DA79"/>
    <mergeCell ref="A80:AD80"/>
    <mergeCell ref="AE80:AM80"/>
    <mergeCell ref="AN80:BA80"/>
    <mergeCell ref="BB80:BN80"/>
    <mergeCell ref="BO80:CA80"/>
    <mergeCell ref="CB80:CN80"/>
    <mergeCell ref="CO80:DA80"/>
    <mergeCell ref="A79:AD79"/>
    <mergeCell ref="AE79:AM79"/>
    <mergeCell ref="CO77:DA77"/>
    <mergeCell ref="A78:AD78"/>
    <mergeCell ref="AE78:AM78"/>
    <mergeCell ref="AN78:BA78"/>
    <mergeCell ref="BB78:BN78"/>
    <mergeCell ref="BO78:CA78"/>
    <mergeCell ref="CB78:CN78"/>
    <mergeCell ref="CO78:DA78"/>
    <mergeCell ref="A77:AD77"/>
    <mergeCell ref="AE77:AM77"/>
    <mergeCell ref="BO75:CA75"/>
    <mergeCell ref="CB75:CN75"/>
    <mergeCell ref="CO75:DA75"/>
    <mergeCell ref="A76:AD76"/>
    <mergeCell ref="AE76:AM76"/>
    <mergeCell ref="AN76:BA76"/>
    <mergeCell ref="BB76:BN76"/>
    <mergeCell ref="BO76:CA76"/>
    <mergeCell ref="CB76:CN76"/>
    <mergeCell ref="CO76:DA76"/>
    <mergeCell ref="A75:AD75"/>
    <mergeCell ref="AE75:AM75"/>
    <mergeCell ref="AN75:BA75"/>
    <mergeCell ref="BB75:BN75"/>
    <mergeCell ref="CO73:DA73"/>
    <mergeCell ref="A74:AD74"/>
    <mergeCell ref="AE74:AM74"/>
    <mergeCell ref="AN74:BA74"/>
    <mergeCell ref="BB74:BN74"/>
    <mergeCell ref="BO74:CA74"/>
    <mergeCell ref="CB74:CN74"/>
    <mergeCell ref="CO74:DA74"/>
    <mergeCell ref="A73:AD73"/>
    <mergeCell ref="AE73:AM73"/>
    <mergeCell ref="AN73:BA73"/>
    <mergeCell ref="BB73:BN73"/>
    <mergeCell ref="BO71:CA71"/>
    <mergeCell ref="CB71:CN71"/>
    <mergeCell ref="AN71:BA71"/>
    <mergeCell ref="BB71:BN71"/>
    <mergeCell ref="BO73:CA73"/>
    <mergeCell ref="CB73:CN73"/>
    <mergeCell ref="CO71:DA71"/>
    <mergeCell ref="A72:AD72"/>
    <mergeCell ref="AE72:AM72"/>
    <mergeCell ref="AN72:BA72"/>
    <mergeCell ref="BB72:BN72"/>
    <mergeCell ref="BO72:CA72"/>
    <mergeCell ref="CB72:CN72"/>
    <mergeCell ref="CO72:DA72"/>
    <mergeCell ref="A71:AD71"/>
    <mergeCell ref="AE71:AM71"/>
    <mergeCell ref="CO69:DA69"/>
    <mergeCell ref="A70:AD70"/>
    <mergeCell ref="AE70:AM70"/>
    <mergeCell ref="AN70:BA70"/>
    <mergeCell ref="BB70:BN70"/>
    <mergeCell ref="BO70:CA70"/>
    <mergeCell ref="CB70:CN70"/>
    <mergeCell ref="CO70:DA70"/>
    <mergeCell ref="A69:AD69"/>
    <mergeCell ref="AE69:AM69"/>
    <mergeCell ref="AN69:BA69"/>
    <mergeCell ref="BB69:BN69"/>
    <mergeCell ref="BO67:CA67"/>
    <mergeCell ref="CB67:CN67"/>
    <mergeCell ref="AN67:BA67"/>
    <mergeCell ref="BB67:BN67"/>
    <mergeCell ref="BO69:CA69"/>
    <mergeCell ref="CB69:CN69"/>
    <mergeCell ref="CO67:DA67"/>
    <mergeCell ref="A68:AD68"/>
    <mergeCell ref="AE68:AM68"/>
    <mergeCell ref="AN68:BA68"/>
    <mergeCell ref="BB68:BN68"/>
    <mergeCell ref="BO68:CA68"/>
    <mergeCell ref="CB68:CN68"/>
    <mergeCell ref="CO68:DA68"/>
    <mergeCell ref="A67:AD67"/>
    <mergeCell ref="AE67:AM67"/>
    <mergeCell ref="CO65:DA65"/>
    <mergeCell ref="A66:AD66"/>
    <mergeCell ref="AE66:AM66"/>
    <mergeCell ref="AN66:BA66"/>
    <mergeCell ref="BB66:BN66"/>
    <mergeCell ref="BO66:CA66"/>
    <mergeCell ref="CB66:CN66"/>
    <mergeCell ref="CO66:DA66"/>
    <mergeCell ref="A65:AD65"/>
    <mergeCell ref="AE65:AM65"/>
    <mergeCell ref="AN65:BA65"/>
    <mergeCell ref="BB65:BN65"/>
    <mergeCell ref="BO63:CA63"/>
    <mergeCell ref="CB63:CN63"/>
    <mergeCell ref="AN63:BA63"/>
    <mergeCell ref="BB63:BN63"/>
    <mergeCell ref="BO65:CA65"/>
    <mergeCell ref="CB65:CN65"/>
    <mergeCell ref="CO63:DA63"/>
    <mergeCell ref="A64:AD64"/>
    <mergeCell ref="AE64:AM64"/>
    <mergeCell ref="AN64:BA64"/>
    <mergeCell ref="BB64:BN64"/>
    <mergeCell ref="BO64:CA64"/>
    <mergeCell ref="CB64:CN64"/>
    <mergeCell ref="CO64:DA64"/>
    <mergeCell ref="A63:AD63"/>
    <mergeCell ref="AE63:AM63"/>
    <mergeCell ref="CO61:DA61"/>
    <mergeCell ref="A62:AD62"/>
    <mergeCell ref="AE62:AM62"/>
    <mergeCell ref="AN62:BA62"/>
    <mergeCell ref="BB62:BN62"/>
    <mergeCell ref="BO62:CA62"/>
    <mergeCell ref="CB62:CN62"/>
    <mergeCell ref="CO62:DA62"/>
    <mergeCell ref="A61:AD61"/>
    <mergeCell ref="AE61:AM61"/>
    <mergeCell ref="AN61:BA61"/>
    <mergeCell ref="BB61:BN61"/>
    <mergeCell ref="BO60:CA60"/>
    <mergeCell ref="CB60:CN60"/>
    <mergeCell ref="BO61:CA61"/>
    <mergeCell ref="CB61:CN61"/>
    <mergeCell ref="CO60:DA60"/>
    <mergeCell ref="A60:AD60"/>
    <mergeCell ref="AE60:AM60"/>
    <mergeCell ref="AN60:BA60"/>
    <mergeCell ref="BB60:BN60"/>
    <mergeCell ref="BO58:CA58"/>
    <mergeCell ref="CB58:CN58"/>
    <mergeCell ref="CO58:DA58"/>
    <mergeCell ref="A59:AD59"/>
    <mergeCell ref="AE59:AM59"/>
    <mergeCell ref="AN59:BA59"/>
    <mergeCell ref="BB59:BN59"/>
    <mergeCell ref="BO59:CA59"/>
    <mergeCell ref="CB59:CN59"/>
    <mergeCell ref="CO59:DA59"/>
    <mergeCell ref="A58:AD58"/>
    <mergeCell ref="AE58:AM58"/>
    <mergeCell ref="AN58:BA58"/>
    <mergeCell ref="BB58:BN58"/>
    <mergeCell ref="CO56:DA56"/>
    <mergeCell ref="BO57:CA57"/>
    <mergeCell ref="CB57:CN57"/>
    <mergeCell ref="CO57:DA57"/>
    <mergeCell ref="A57:AD57"/>
    <mergeCell ref="AE57:AM57"/>
    <mergeCell ref="AN57:BA57"/>
    <mergeCell ref="BB57:BN57"/>
    <mergeCell ref="A56:AD56"/>
    <mergeCell ref="AE56:AM56"/>
    <mergeCell ref="AN56:BA56"/>
    <mergeCell ref="BB56:BN56"/>
    <mergeCell ref="BO56:CA56"/>
    <mergeCell ref="CB56:CN56"/>
    <mergeCell ref="CO11:DA11"/>
    <mergeCell ref="AN11:BA11"/>
    <mergeCell ref="BB11:BN11"/>
    <mergeCell ref="BO55:CA55"/>
    <mergeCell ref="CB55:CN55"/>
    <mergeCell ref="CO55:DA55"/>
    <mergeCell ref="CO33:DA33"/>
    <mergeCell ref="BO34:CA34"/>
    <mergeCell ref="BB9:BN9"/>
    <mergeCell ref="CB7:CN7"/>
    <mergeCell ref="CO7:DA7"/>
    <mergeCell ref="BB21:BN21"/>
    <mergeCell ref="BO20:CA20"/>
    <mergeCell ref="CB20:CN20"/>
    <mergeCell ref="CB17:CN17"/>
    <mergeCell ref="CO12:DA12"/>
    <mergeCell ref="A55:AD55"/>
    <mergeCell ref="AE55:AM55"/>
    <mergeCell ref="AN55:BA55"/>
    <mergeCell ref="BB55:BN55"/>
    <mergeCell ref="CO10:DA10"/>
    <mergeCell ref="BO11:CA11"/>
    <mergeCell ref="CB11:CN11"/>
    <mergeCell ref="AN18:BA18"/>
    <mergeCell ref="BB18:BN18"/>
    <mergeCell ref="AN17:BA17"/>
    <mergeCell ref="AN9:BA9"/>
    <mergeCell ref="AE5:AM5"/>
    <mergeCell ref="A6:AD6"/>
    <mergeCell ref="AE6:AM6"/>
    <mergeCell ref="AN6:BA6"/>
    <mergeCell ref="AN5:BA5"/>
    <mergeCell ref="A7:AD7"/>
    <mergeCell ref="A8:AD8"/>
    <mergeCell ref="AN8:BA8"/>
    <mergeCell ref="AN14:BA14"/>
    <mergeCell ref="BB17:BN17"/>
    <mergeCell ref="BB13:BN13"/>
    <mergeCell ref="BB14:BN14"/>
    <mergeCell ref="AN15:BA15"/>
    <mergeCell ref="AN16:BA16"/>
    <mergeCell ref="A12:AD12"/>
    <mergeCell ref="A9:AD9"/>
    <mergeCell ref="AE9:AM9"/>
    <mergeCell ref="AE17:AM17"/>
    <mergeCell ref="A11:AD11"/>
    <mergeCell ref="AE11:AM11"/>
    <mergeCell ref="A1:DA1"/>
    <mergeCell ref="A4:AD4"/>
    <mergeCell ref="AE4:AM4"/>
    <mergeCell ref="AN4:BA4"/>
    <mergeCell ref="BB4:BN4"/>
    <mergeCell ref="BO9:CA9"/>
    <mergeCell ref="CB9:CN9"/>
    <mergeCell ref="A5:AD5"/>
    <mergeCell ref="AN2:BA3"/>
    <mergeCell ref="BO3:CA3"/>
    <mergeCell ref="BB10:BN10"/>
    <mergeCell ref="BO10:CA10"/>
    <mergeCell ref="CB10:CN10"/>
    <mergeCell ref="CO16:DA16"/>
    <mergeCell ref="BO13:CA13"/>
    <mergeCell ref="BB16:BN16"/>
    <mergeCell ref="CB13:CN13"/>
    <mergeCell ref="BO14:CA14"/>
    <mergeCell ref="CB15:CN15"/>
    <mergeCell ref="BO16:CA16"/>
    <mergeCell ref="A2:AD3"/>
    <mergeCell ref="AE2:AM3"/>
    <mergeCell ref="A10:AD10"/>
    <mergeCell ref="CO4:DA4"/>
    <mergeCell ref="CO9:DA9"/>
    <mergeCell ref="AE10:AM10"/>
    <mergeCell ref="AE8:AM8"/>
    <mergeCell ref="AN10:BA10"/>
    <mergeCell ref="BO4:CA4"/>
    <mergeCell ref="CB4:CN4"/>
    <mergeCell ref="A18:AD18"/>
    <mergeCell ref="AE18:AM18"/>
    <mergeCell ref="BO18:CA18"/>
    <mergeCell ref="CB18:CN18"/>
    <mergeCell ref="A15:AD15"/>
    <mergeCell ref="AE15:AM15"/>
    <mergeCell ref="CB16:CN16"/>
    <mergeCell ref="A16:AD16"/>
    <mergeCell ref="AE16:AM16"/>
    <mergeCell ref="A17:AD17"/>
    <mergeCell ref="AE23:AM23"/>
    <mergeCell ref="AN24:BA24"/>
    <mergeCell ref="A19:AD19"/>
    <mergeCell ref="AE19:AM19"/>
    <mergeCell ref="AN19:BA19"/>
    <mergeCell ref="A20:AD20"/>
    <mergeCell ref="AE20:AM20"/>
    <mergeCell ref="A22:AD22"/>
    <mergeCell ref="AE22:AM22"/>
    <mergeCell ref="A23:AD23"/>
    <mergeCell ref="AN23:BA23"/>
    <mergeCell ref="AN26:BA26"/>
    <mergeCell ref="CO20:DA20"/>
    <mergeCell ref="AN21:BA21"/>
    <mergeCell ref="AN20:BA20"/>
    <mergeCell ref="BB20:BN20"/>
    <mergeCell ref="CO23:DA23"/>
    <mergeCell ref="BO24:CA24"/>
    <mergeCell ref="AN22:BA22"/>
    <mergeCell ref="AE21:AM21"/>
    <mergeCell ref="CO15:DA15"/>
    <mergeCell ref="BO12:CA12"/>
    <mergeCell ref="CB12:CN12"/>
    <mergeCell ref="BB19:BN19"/>
    <mergeCell ref="CO14:DA14"/>
    <mergeCell ref="CO19:DA19"/>
    <mergeCell ref="BO17:CA17"/>
    <mergeCell ref="BB12:BN12"/>
    <mergeCell ref="CO18:DA18"/>
    <mergeCell ref="BO19:CA19"/>
    <mergeCell ref="BB24:BN24"/>
    <mergeCell ref="CO17:DA17"/>
    <mergeCell ref="CO22:DA22"/>
    <mergeCell ref="BO21:CA21"/>
    <mergeCell ref="CB21:CN21"/>
    <mergeCell ref="CO21:DA21"/>
    <mergeCell ref="BO22:CA22"/>
    <mergeCell ref="CB22:CN22"/>
    <mergeCell ref="BB22:BN22"/>
    <mergeCell ref="CB19:CN19"/>
    <mergeCell ref="BB23:BN23"/>
    <mergeCell ref="AE40:AM40"/>
    <mergeCell ref="AN40:BA40"/>
    <mergeCell ref="BB40:BN40"/>
    <mergeCell ref="AN30:BA30"/>
    <mergeCell ref="BB30:BN30"/>
    <mergeCell ref="BB39:BN39"/>
    <mergeCell ref="AN31:BA31"/>
    <mergeCell ref="BB31:BN31"/>
    <mergeCell ref="AN39:BA39"/>
    <mergeCell ref="AE39:AM39"/>
    <mergeCell ref="A25:AD25"/>
    <mergeCell ref="AE25:AM25"/>
    <mergeCell ref="A24:AD24"/>
    <mergeCell ref="AE24:AM24"/>
    <mergeCell ref="AE26:AM26"/>
    <mergeCell ref="A35:AD35"/>
    <mergeCell ref="AE35:AM35"/>
    <mergeCell ref="A36:AD36"/>
    <mergeCell ref="AE36:AM36"/>
    <mergeCell ref="BB26:BN26"/>
    <mergeCell ref="BO26:CA26"/>
    <mergeCell ref="BB25:BN25"/>
    <mergeCell ref="BO25:CA25"/>
    <mergeCell ref="CO30:DA30"/>
    <mergeCell ref="BB29:BN29"/>
    <mergeCell ref="CO25:DA25"/>
    <mergeCell ref="CB26:CN26"/>
    <mergeCell ref="CO26:DA26"/>
    <mergeCell ref="BO29:CA29"/>
    <mergeCell ref="BO8:CA8"/>
    <mergeCell ref="CO28:DA28"/>
    <mergeCell ref="CO29:DA29"/>
    <mergeCell ref="CB8:CN8"/>
    <mergeCell ref="CO8:DA8"/>
    <mergeCell ref="BO23:CA23"/>
    <mergeCell ref="CB23:CN23"/>
    <mergeCell ref="CB27:CN27"/>
    <mergeCell ref="BO27:CA27"/>
    <mergeCell ref="CO27:DA27"/>
    <mergeCell ref="CO35:DA35"/>
    <mergeCell ref="BO30:CA30"/>
    <mergeCell ref="CB31:CN31"/>
    <mergeCell ref="CO31:DA31"/>
    <mergeCell ref="BO31:CA31"/>
    <mergeCell ref="BO32:CA32"/>
    <mergeCell ref="CB32:CN32"/>
    <mergeCell ref="CO32:DA32"/>
    <mergeCell ref="BO33:CA33"/>
    <mergeCell ref="CB33:CN33"/>
    <mergeCell ref="BO36:CA36"/>
    <mergeCell ref="CB36:CN36"/>
    <mergeCell ref="BB35:BN35"/>
    <mergeCell ref="BO35:CA35"/>
    <mergeCell ref="CB24:CN24"/>
    <mergeCell ref="CB35:CN35"/>
    <mergeCell ref="CB30:CN30"/>
    <mergeCell ref="BO28:CA28"/>
    <mergeCell ref="CB28:CN28"/>
    <mergeCell ref="BB27:BN27"/>
    <mergeCell ref="BB8:BN8"/>
    <mergeCell ref="A37:AD37"/>
    <mergeCell ref="A38:AD38"/>
    <mergeCell ref="AE38:AM38"/>
    <mergeCell ref="AN38:BA38"/>
    <mergeCell ref="BB38:BN38"/>
    <mergeCell ref="AE37:AM37"/>
    <mergeCell ref="BB36:BN36"/>
    <mergeCell ref="A31:AD31"/>
    <mergeCell ref="AE31:AM31"/>
    <mergeCell ref="AE12:AM12"/>
    <mergeCell ref="AN12:BA12"/>
    <mergeCell ref="A21:AD21"/>
    <mergeCell ref="CB29:CN29"/>
    <mergeCell ref="AE30:AM30"/>
    <mergeCell ref="BB15:BN15"/>
    <mergeCell ref="A27:AD27"/>
    <mergeCell ref="AE27:AM27"/>
    <mergeCell ref="AN27:BA27"/>
    <mergeCell ref="A30:AD30"/>
    <mergeCell ref="A39:AD39"/>
    <mergeCell ref="BB5:BN5"/>
    <mergeCell ref="AE7:AM7"/>
    <mergeCell ref="AN7:BA7"/>
    <mergeCell ref="A29:AD29"/>
    <mergeCell ref="AE29:AM29"/>
    <mergeCell ref="AE14:AM14"/>
    <mergeCell ref="BB37:BN37"/>
    <mergeCell ref="AN37:BA37"/>
    <mergeCell ref="A28:AD28"/>
    <mergeCell ref="AN36:BA36"/>
    <mergeCell ref="AN25:BA25"/>
    <mergeCell ref="A26:AD26"/>
    <mergeCell ref="A13:AD13"/>
    <mergeCell ref="AE13:AM13"/>
    <mergeCell ref="AN29:BA29"/>
    <mergeCell ref="AN13:BA13"/>
    <mergeCell ref="A14:AD14"/>
    <mergeCell ref="AN35:BA35"/>
    <mergeCell ref="CB42:CN42"/>
    <mergeCell ref="CO13:DA13"/>
    <mergeCell ref="BO15:CA15"/>
    <mergeCell ref="CB14:CN14"/>
    <mergeCell ref="A41:AD41"/>
    <mergeCell ref="AE41:AM41"/>
    <mergeCell ref="BO41:CA41"/>
    <mergeCell ref="AN41:BA41"/>
    <mergeCell ref="BB41:BN41"/>
    <mergeCell ref="A40:AD40"/>
    <mergeCell ref="A45:AD45"/>
    <mergeCell ref="AE45:AM45"/>
    <mergeCell ref="A42:AD42"/>
    <mergeCell ref="AE42:AM42"/>
    <mergeCell ref="AN42:BA42"/>
    <mergeCell ref="BB42:BN42"/>
    <mergeCell ref="A43:AD43"/>
    <mergeCell ref="AE43:AM43"/>
    <mergeCell ref="AN45:BA45"/>
    <mergeCell ref="BB45:BN45"/>
    <mergeCell ref="CO48:DA48"/>
    <mergeCell ref="A47:AD47"/>
    <mergeCell ref="AE47:AM47"/>
    <mergeCell ref="AN47:BA47"/>
    <mergeCell ref="BB47:BN47"/>
    <mergeCell ref="A48:AD48"/>
    <mergeCell ref="AE48:AM48"/>
    <mergeCell ref="AN48:BA48"/>
    <mergeCell ref="CB47:CN47"/>
    <mergeCell ref="BO47:CA47"/>
    <mergeCell ref="BO5:CA5"/>
    <mergeCell ref="BO7:CA7"/>
    <mergeCell ref="BB3:BN3"/>
    <mergeCell ref="CB3:CN3"/>
    <mergeCell ref="CO3:DA3"/>
    <mergeCell ref="CB5:CN5"/>
    <mergeCell ref="CO5:DA5"/>
    <mergeCell ref="BO6:CA6"/>
    <mergeCell ref="BB7:BN7"/>
    <mergeCell ref="BB6:BN6"/>
    <mergeCell ref="A50:AD50"/>
    <mergeCell ref="AE50:AM50"/>
    <mergeCell ref="AN50:BA50"/>
    <mergeCell ref="BB50:BN50"/>
    <mergeCell ref="BO51:CA51"/>
    <mergeCell ref="AE51:AM51"/>
    <mergeCell ref="AN51:BA51"/>
    <mergeCell ref="A51:AD51"/>
    <mergeCell ref="CO49:DA49"/>
    <mergeCell ref="BO50:CA50"/>
    <mergeCell ref="CB50:CN50"/>
    <mergeCell ref="CO50:DA50"/>
    <mergeCell ref="BO52:CA52"/>
    <mergeCell ref="CB52:CN52"/>
    <mergeCell ref="CO52:DA52"/>
    <mergeCell ref="CO51:DA51"/>
    <mergeCell ref="BO49:CA49"/>
    <mergeCell ref="A52:AD52"/>
    <mergeCell ref="AE52:AM52"/>
    <mergeCell ref="AN52:BA52"/>
    <mergeCell ref="BB52:BN52"/>
    <mergeCell ref="BB51:BN51"/>
    <mergeCell ref="CB51:CN51"/>
    <mergeCell ref="CO53:DA53"/>
    <mergeCell ref="A54:AD54"/>
    <mergeCell ref="AE54:AM54"/>
    <mergeCell ref="AN54:BA54"/>
    <mergeCell ref="BB54:BN54"/>
    <mergeCell ref="BO54:CA54"/>
    <mergeCell ref="CB54:CN54"/>
    <mergeCell ref="CO54:DA54"/>
    <mergeCell ref="A53:AD53"/>
    <mergeCell ref="AE53:AM53"/>
    <mergeCell ref="A49:AD49"/>
    <mergeCell ref="AE49:AM49"/>
    <mergeCell ref="AN49:BA49"/>
    <mergeCell ref="BB49:BN49"/>
    <mergeCell ref="BB48:BN48"/>
    <mergeCell ref="AE46:AM46"/>
    <mergeCell ref="A46:AD46"/>
    <mergeCell ref="AN53:BA53"/>
    <mergeCell ref="BB53:BN53"/>
    <mergeCell ref="CB6:CN6"/>
    <mergeCell ref="CO6:DA6"/>
    <mergeCell ref="AE28:AM28"/>
    <mergeCell ref="AN28:BA28"/>
    <mergeCell ref="BB28:BN28"/>
    <mergeCell ref="CO40:DA40"/>
    <mergeCell ref="CB53:CN53"/>
    <mergeCell ref="BO39:CA39"/>
    <mergeCell ref="BO38:CA38"/>
    <mergeCell ref="CB38:CN38"/>
    <mergeCell ref="BO53:CA53"/>
    <mergeCell ref="CB49:CN49"/>
    <mergeCell ref="CB48:CN48"/>
    <mergeCell ref="BO48:CA48"/>
    <mergeCell ref="BO45:CA45"/>
    <mergeCell ref="BO43:CA43"/>
    <mergeCell ref="CB45:CN45"/>
    <mergeCell ref="BO42:CA42"/>
    <mergeCell ref="CO47:DA47"/>
    <mergeCell ref="AN46:BA46"/>
    <mergeCell ref="BB46:BN46"/>
    <mergeCell ref="BO46:CA46"/>
    <mergeCell ref="CB46:CN46"/>
    <mergeCell ref="CO46:DA46"/>
    <mergeCell ref="CO45:DA45"/>
    <mergeCell ref="CO39:DA39"/>
    <mergeCell ref="CO42:DA42"/>
    <mergeCell ref="CO37:DA37"/>
    <mergeCell ref="CO38:DA38"/>
    <mergeCell ref="BO37:CA37"/>
    <mergeCell ref="CO41:DA41"/>
    <mergeCell ref="CB40:CN40"/>
    <mergeCell ref="BO40:CA40"/>
    <mergeCell ref="CB39:CN39"/>
    <mergeCell ref="AE44:AM44"/>
    <mergeCell ref="A44:AD44"/>
    <mergeCell ref="BB43:BN43"/>
    <mergeCell ref="AN44:BA44"/>
    <mergeCell ref="AN43:BA43"/>
    <mergeCell ref="BB44:BN44"/>
    <mergeCell ref="CO36:DA36"/>
    <mergeCell ref="BO44:CA44"/>
    <mergeCell ref="CB25:CN25"/>
    <mergeCell ref="CO24:DA24"/>
    <mergeCell ref="CB41:CN41"/>
    <mergeCell ref="CB43:CN43"/>
    <mergeCell ref="CO43:DA43"/>
    <mergeCell ref="CB44:CN44"/>
    <mergeCell ref="CO44:DA44"/>
    <mergeCell ref="CB37:CN37"/>
  </mergeCells>
  <printOptions/>
  <pageMargins left="0.7874015748031497" right="0.31496062992125984" top="0.5905511811023623" bottom="0.2755905511811024" header="0.1968503937007874" footer="0.1968503937007874"/>
  <pageSetup fitToHeight="3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80"/>
  <sheetViews>
    <sheetView zoomScaleSheetLayoutView="120" zoomScalePageLayoutView="0" workbookViewId="0" topLeftCell="A63">
      <selection activeCell="A73" sqref="A73:AD73"/>
    </sheetView>
  </sheetViews>
  <sheetFormatPr defaultColWidth="0.875" defaultRowHeight="12.75"/>
  <cols>
    <col min="1" max="30" width="0.875" style="1" customWidth="1"/>
    <col min="31" max="31" width="4.75390625" style="1" customWidth="1"/>
    <col min="32" max="16384" width="0.875" style="1" customWidth="1"/>
  </cols>
  <sheetData>
    <row r="1" spans="1:105" s="23" customFormat="1" ht="27.75" customHeight="1">
      <c r="A1" s="147" t="s">
        <v>111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</row>
    <row r="2" spans="1:105" s="2" customFormat="1" ht="13.5" customHeight="1">
      <c r="A2" s="138" t="s">
        <v>81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E2" s="138" t="s">
        <v>24</v>
      </c>
      <c r="AF2" s="139"/>
      <c r="AG2" s="139"/>
      <c r="AH2" s="139"/>
      <c r="AI2" s="139"/>
      <c r="AJ2" s="139"/>
      <c r="AK2" s="139"/>
      <c r="AL2" s="139"/>
      <c r="AM2" s="140"/>
      <c r="AN2" s="138" t="s">
        <v>13</v>
      </c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40"/>
      <c r="BB2" s="163" t="s">
        <v>25</v>
      </c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4"/>
    </row>
    <row r="3" spans="1:105" s="2" customFormat="1" ht="61.5" customHeight="1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3"/>
      <c r="AE3" s="141"/>
      <c r="AF3" s="142"/>
      <c r="AG3" s="142"/>
      <c r="AH3" s="142"/>
      <c r="AI3" s="142"/>
      <c r="AJ3" s="142"/>
      <c r="AK3" s="142"/>
      <c r="AL3" s="142"/>
      <c r="AM3" s="143"/>
      <c r="AN3" s="141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3"/>
      <c r="BB3" s="113" t="s">
        <v>26</v>
      </c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4"/>
      <c r="BO3" s="113" t="s">
        <v>27</v>
      </c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4"/>
      <c r="CB3" s="113" t="s">
        <v>28</v>
      </c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4"/>
      <c r="CO3" s="113" t="s">
        <v>95</v>
      </c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4"/>
    </row>
    <row r="4" spans="1:105" s="25" customFormat="1" ht="13.5" customHeight="1">
      <c r="A4" s="144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6"/>
      <c r="AE4" s="144">
        <v>2</v>
      </c>
      <c r="AF4" s="145"/>
      <c r="AG4" s="145"/>
      <c r="AH4" s="145"/>
      <c r="AI4" s="145"/>
      <c r="AJ4" s="145"/>
      <c r="AK4" s="145"/>
      <c r="AL4" s="145"/>
      <c r="AM4" s="146"/>
      <c r="AN4" s="144">
        <v>3</v>
      </c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6"/>
      <c r="BB4" s="144">
        <v>4</v>
      </c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6"/>
      <c r="BO4" s="144">
        <v>5</v>
      </c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6"/>
      <c r="CB4" s="144">
        <v>6</v>
      </c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6"/>
      <c r="CO4" s="144">
        <v>7</v>
      </c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6"/>
    </row>
    <row r="5" spans="1:105" s="26" customFormat="1" ht="50.25" customHeight="1">
      <c r="A5" s="122" t="s">
        <v>96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4"/>
      <c r="AE5" s="125" t="s">
        <v>9</v>
      </c>
      <c r="AF5" s="126"/>
      <c r="AG5" s="126"/>
      <c r="AH5" s="126"/>
      <c r="AI5" s="126"/>
      <c r="AJ5" s="126"/>
      <c r="AK5" s="126"/>
      <c r="AL5" s="126"/>
      <c r="AM5" s="127"/>
      <c r="AN5" s="119">
        <v>0</v>
      </c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1"/>
      <c r="BB5" s="115">
        <v>0</v>
      </c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5">
        <v>0</v>
      </c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5">
        <v>0</v>
      </c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5">
        <v>0</v>
      </c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7"/>
    </row>
    <row r="6" spans="1:105" s="26" customFormat="1" ht="63" customHeight="1">
      <c r="A6" s="122" t="s">
        <v>82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4"/>
      <c r="AE6" s="125" t="s">
        <v>31</v>
      </c>
      <c r="AF6" s="126"/>
      <c r="AG6" s="126"/>
      <c r="AH6" s="126"/>
      <c r="AI6" s="126"/>
      <c r="AJ6" s="126"/>
      <c r="AK6" s="126"/>
      <c r="AL6" s="126"/>
      <c r="AM6" s="127"/>
      <c r="AN6" s="115">
        <v>0</v>
      </c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5">
        <v>0</v>
      </c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94" t="s">
        <v>9</v>
      </c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6"/>
      <c r="CB6" s="94" t="s">
        <v>9</v>
      </c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6"/>
      <c r="CO6" s="94" t="s">
        <v>9</v>
      </c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1:105" s="27" customFormat="1" ht="13.5" customHeight="1">
      <c r="A7" s="148" t="s">
        <v>10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50"/>
      <c r="AE7" s="128" t="s">
        <v>9</v>
      </c>
      <c r="AF7" s="129"/>
      <c r="AG7" s="129"/>
      <c r="AH7" s="129"/>
      <c r="AI7" s="129"/>
      <c r="AJ7" s="129"/>
      <c r="AK7" s="129"/>
      <c r="AL7" s="129"/>
      <c r="AM7" s="130"/>
      <c r="AN7" s="110">
        <f>BB7+BO7+CB7+CO7</f>
        <v>63985060</v>
      </c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2"/>
      <c r="BB7" s="110">
        <v>46471000</v>
      </c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2"/>
      <c r="BO7" s="110">
        <v>4014060</v>
      </c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2"/>
      <c r="CB7" s="151">
        <v>0</v>
      </c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3"/>
      <c r="CO7" s="110">
        <f>CO9+CO12+CO18</f>
        <v>13500000</v>
      </c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2"/>
    </row>
    <row r="8" spans="1:105" s="27" customFormat="1" ht="13.5" customHeight="1">
      <c r="A8" s="122" t="s">
        <v>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4"/>
      <c r="AE8" s="125" t="s">
        <v>9</v>
      </c>
      <c r="AF8" s="126"/>
      <c r="AG8" s="126"/>
      <c r="AH8" s="126"/>
      <c r="AI8" s="126"/>
      <c r="AJ8" s="126"/>
      <c r="AK8" s="126"/>
      <c r="AL8" s="126"/>
      <c r="AM8" s="127"/>
      <c r="AN8" s="94" t="s">
        <v>9</v>
      </c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6"/>
      <c r="BB8" s="94" t="s">
        <v>9</v>
      </c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6"/>
      <c r="BO8" s="94" t="s">
        <v>9</v>
      </c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6"/>
      <c r="CB8" s="94" t="s">
        <v>9</v>
      </c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6"/>
      <c r="CO8" s="94" t="s">
        <v>9</v>
      </c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6"/>
    </row>
    <row r="9" spans="1:105" s="27" customFormat="1" ht="117.75" customHeight="1">
      <c r="A9" s="122" t="s">
        <v>110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4"/>
      <c r="AE9" s="125" t="s">
        <v>29</v>
      </c>
      <c r="AF9" s="126"/>
      <c r="AG9" s="126"/>
      <c r="AH9" s="126"/>
      <c r="AI9" s="126"/>
      <c r="AJ9" s="126"/>
      <c r="AK9" s="126"/>
      <c r="AL9" s="126"/>
      <c r="AM9" s="127"/>
      <c r="AN9" s="97">
        <f>CO9</f>
        <v>4800000</v>
      </c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9"/>
      <c r="BB9" s="94" t="s">
        <v>9</v>
      </c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6"/>
      <c r="BO9" s="94" t="s">
        <v>9</v>
      </c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6"/>
      <c r="CB9" s="94" t="s">
        <v>9</v>
      </c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6"/>
      <c r="CO9" s="97">
        <f>CO10+CO11</f>
        <v>4800000</v>
      </c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9"/>
    </row>
    <row r="10" spans="1:105" s="27" customFormat="1" ht="84" customHeight="1">
      <c r="A10" s="122" t="s">
        <v>175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4"/>
      <c r="AE10" s="125"/>
      <c r="AF10" s="126"/>
      <c r="AG10" s="126"/>
      <c r="AH10" s="126"/>
      <c r="AI10" s="126"/>
      <c r="AJ10" s="126"/>
      <c r="AK10" s="126"/>
      <c r="AL10" s="126"/>
      <c r="AM10" s="127"/>
      <c r="AN10" s="97">
        <f aca="true" t="shared" si="0" ref="AN10:AN27">CO10</f>
        <v>2600000</v>
      </c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9"/>
      <c r="BB10" s="94" t="s">
        <v>9</v>
      </c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6"/>
      <c r="BO10" s="94" t="s">
        <v>9</v>
      </c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6"/>
      <c r="CB10" s="94" t="s">
        <v>9</v>
      </c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6"/>
      <c r="CO10" s="97">
        <v>2600000</v>
      </c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9"/>
    </row>
    <row r="11" spans="1:105" s="27" customFormat="1" ht="24" customHeight="1">
      <c r="A11" s="122" t="s">
        <v>176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4"/>
      <c r="AE11" s="125"/>
      <c r="AF11" s="126"/>
      <c r="AG11" s="126"/>
      <c r="AH11" s="126"/>
      <c r="AI11" s="126"/>
      <c r="AJ11" s="126"/>
      <c r="AK11" s="126"/>
      <c r="AL11" s="126"/>
      <c r="AM11" s="127"/>
      <c r="AN11" s="97">
        <f t="shared" si="0"/>
        <v>2200000</v>
      </c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9"/>
      <c r="BB11" s="94" t="s">
        <v>9</v>
      </c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6"/>
      <c r="BO11" s="94" t="s">
        <v>9</v>
      </c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6"/>
      <c r="CB11" s="94" t="s">
        <v>9</v>
      </c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6"/>
      <c r="CO11" s="97">
        <v>2200000</v>
      </c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9"/>
    </row>
    <row r="12" spans="1:105" s="27" customFormat="1" ht="74.25" customHeight="1">
      <c r="A12" s="122" t="s">
        <v>108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4"/>
      <c r="AE12" s="125" t="s">
        <v>29</v>
      </c>
      <c r="AF12" s="126"/>
      <c r="AG12" s="126"/>
      <c r="AH12" s="126"/>
      <c r="AI12" s="126"/>
      <c r="AJ12" s="126"/>
      <c r="AK12" s="126"/>
      <c r="AL12" s="126"/>
      <c r="AM12" s="127"/>
      <c r="AN12" s="97">
        <f t="shared" si="0"/>
        <v>8000000</v>
      </c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9"/>
      <c r="BB12" s="94" t="s">
        <v>9</v>
      </c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6"/>
      <c r="BO12" s="94" t="s">
        <v>9</v>
      </c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6"/>
      <c r="CB12" s="94" t="s">
        <v>9</v>
      </c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6"/>
      <c r="CO12" s="97">
        <f>CO13+CO14+CO15+CO16+CO17</f>
        <v>8000000</v>
      </c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9"/>
    </row>
    <row r="13" spans="1:105" s="27" customFormat="1" ht="36.75" customHeight="1">
      <c r="A13" s="122" t="s">
        <v>116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4"/>
      <c r="AE13" s="125"/>
      <c r="AF13" s="126"/>
      <c r="AG13" s="126"/>
      <c r="AH13" s="126"/>
      <c r="AI13" s="126"/>
      <c r="AJ13" s="126"/>
      <c r="AK13" s="126"/>
      <c r="AL13" s="126"/>
      <c r="AM13" s="127"/>
      <c r="AN13" s="97">
        <f t="shared" si="0"/>
        <v>4800000</v>
      </c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9"/>
      <c r="BB13" s="94" t="s">
        <v>9</v>
      </c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6"/>
      <c r="BO13" s="94" t="s">
        <v>9</v>
      </c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6"/>
      <c r="CB13" s="94" t="s">
        <v>9</v>
      </c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6"/>
      <c r="CO13" s="97">
        <v>4800000</v>
      </c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9"/>
    </row>
    <row r="14" spans="1:105" s="27" customFormat="1" ht="13.5" customHeight="1">
      <c r="A14" s="122" t="s">
        <v>113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4"/>
      <c r="AE14" s="125"/>
      <c r="AF14" s="126"/>
      <c r="AG14" s="126"/>
      <c r="AH14" s="126"/>
      <c r="AI14" s="126"/>
      <c r="AJ14" s="126"/>
      <c r="AK14" s="126"/>
      <c r="AL14" s="126"/>
      <c r="AM14" s="127"/>
      <c r="AN14" s="97">
        <f t="shared" si="0"/>
        <v>250000</v>
      </c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9"/>
      <c r="BB14" s="94" t="s">
        <v>9</v>
      </c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6"/>
      <c r="BO14" s="94" t="s">
        <v>9</v>
      </c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6"/>
      <c r="CB14" s="94" t="s">
        <v>9</v>
      </c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6"/>
      <c r="CO14" s="97">
        <v>250000</v>
      </c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9"/>
    </row>
    <row r="15" spans="1:105" s="27" customFormat="1" ht="18" customHeight="1">
      <c r="A15" s="122" t="s">
        <v>112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4"/>
      <c r="AE15" s="125"/>
      <c r="AF15" s="126"/>
      <c r="AG15" s="126"/>
      <c r="AH15" s="126"/>
      <c r="AI15" s="126"/>
      <c r="AJ15" s="126"/>
      <c r="AK15" s="126"/>
      <c r="AL15" s="126"/>
      <c r="AM15" s="127"/>
      <c r="AN15" s="97">
        <f t="shared" si="0"/>
        <v>2900000</v>
      </c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9"/>
      <c r="BB15" s="94" t="s">
        <v>9</v>
      </c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6"/>
      <c r="BO15" s="94" t="s">
        <v>9</v>
      </c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6"/>
      <c r="CB15" s="94" t="s">
        <v>9</v>
      </c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6"/>
      <c r="CO15" s="97">
        <v>2900000</v>
      </c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9"/>
    </row>
    <row r="16" spans="1:105" s="27" customFormat="1" ht="22.5" customHeight="1">
      <c r="A16" s="122" t="s">
        <v>114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4"/>
      <c r="AE16" s="125"/>
      <c r="AF16" s="126"/>
      <c r="AG16" s="126"/>
      <c r="AH16" s="126"/>
      <c r="AI16" s="126"/>
      <c r="AJ16" s="126"/>
      <c r="AK16" s="126"/>
      <c r="AL16" s="126"/>
      <c r="AM16" s="127"/>
      <c r="AN16" s="97">
        <f t="shared" si="0"/>
        <v>50000</v>
      </c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9"/>
      <c r="BB16" s="94" t="s">
        <v>9</v>
      </c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6"/>
      <c r="BO16" s="94" t="s">
        <v>9</v>
      </c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6"/>
      <c r="CB16" s="94" t="s">
        <v>9</v>
      </c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6"/>
      <c r="CO16" s="97">
        <v>50000</v>
      </c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9"/>
    </row>
    <row r="17" spans="1:105" s="27" customFormat="1" ht="13.5" customHeight="1">
      <c r="A17" s="122" t="s">
        <v>115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4"/>
      <c r="AE17" s="125"/>
      <c r="AF17" s="126"/>
      <c r="AG17" s="126"/>
      <c r="AH17" s="126"/>
      <c r="AI17" s="126"/>
      <c r="AJ17" s="126"/>
      <c r="AK17" s="126"/>
      <c r="AL17" s="126"/>
      <c r="AM17" s="127"/>
      <c r="AN17" s="119">
        <f t="shared" si="0"/>
        <v>0</v>
      </c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1"/>
      <c r="BB17" s="94" t="s">
        <v>9</v>
      </c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6"/>
      <c r="BO17" s="94" t="s">
        <v>9</v>
      </c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6"/>
      <c r="CB17" s="94" t="s">
        <v>9</v>
      </c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6"/>
      <c r="CO17" s="132">
        <v>0</v>
      </c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4"/>
    </row>
    <row r="18" spans="1:105" s="27" customFormat="1" ht="34.5" customHeight="1">
      <c r="A18" s="122" t="s">
        <v>83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4"/>
      <c r="AE18" s="125" t="s">
        <v>9</v>
      </c>
      <c r="AF18" s="126"/>
      <c r="AG18" s="126"/>
      <c r="AH18" s="126"/>
      <c r="AI18" s="126"/>
      <c r="AJ18" s="126"/>
      <c r="AK18" s="126"/>
      <c r="AL18" s="126"/>
      <c r="AM18" s="127"/>
      <c r="AN18" s="97">
        <f t="shared" si="0"/>
        <v>700000</v>
      </c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9"/>
      <c r="BB18" s="94" t="s">
        <v>9</v>
      </c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6"/>
      <c r="BO18" s="94" t="s">
        <v>9</v>
      </c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6"/>
      <c r="CB18" s="94" t="s">
        <v>9</v>
      </c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6"/>
      <c r="CO18" s="97">
        <f>SUM(CO19:DA27)</f>
        <v>700000</v>
      </c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9"/>
    </row>
    <row r="19" spans="1:105" s="27" customFormat="1" ht="51" customHeight="1">
      <c r="A19" s="122" t="s">
        <v>32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4"/>
      <c r="AE19" s="125" t="s">
        <v>30</v>
      </c>
      <c r="AF19" s="126"/>
      <c r="AG19" s="126"/>
      <c r="AH19" s="126"/>
      <c r="AI19" s="126"/>
      <c r="AJ19" s="126"/>
      <c r="AK19" s="126"/>
      <c r="AL19" s="126"/>
      <c r="AM19" s="127"/>
      <c r="AN19" s="97">
        <f t="shared" si="0"/>
        <v>116000</v>
      </c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9"/>
      <c r="BB19" s="94" t="s">
        <v>9</v>
      </c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6"/>
      <c r="BO19" s="94" t="s">
        <v>9</v>
      </c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6"/>
      <c r="CB19" s="94" t="s">
        <v>9</v>
      </c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6"/>
      <c r="CO19" s="97">
        <v>116000</v>
      </c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9"/>
    </row>
    <row r="20" spans="1:105" s="27" customFormat="1" ht="25.5" customHeight="1">
      <c r="A20" s="122" t="s">
        <v>117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4"/>
      <c r="AE20" s="125" t="s">
        <v>30</v>
      </c>
      <c r="AF20" s="126"/>
      <c r="AG20" s="126"/>
      <c r="AH20" s="126"/>
      <c r="AI20" s="126"/>
      <c r="AJ20" s="126"/>
      <c r="AK20" s="126"/>
      <c r="AL20" s="126"/>
      <c r="AM20" s="127"/>
      <c r="AN20" s="119">
        <f t="shared" si="0"/>
        <v>0</v>
      </c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1"/>
      <c r="BB20" s="94" t="s">
        <v>9</v>
      </c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6"/>
      <c r="BO20" s="94" t="s">
        <v>9</v>
      </c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6"/>
      <c r="CB20" s="94" t="s">
        <v>9</v>
      </c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6"/>
      <c r="CO20" s="119">
        <v>0</v>
      </c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1"/>
    </row>
    <row r="21" spans="1:105" s="27" customFormat="1" ht="37.5" customHeight="1">
      <c r="A21" s="122" t="s">
        <v>118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4"/>
      <c r="AE21" s="125" t="s">
        <v>119</v>
      </c>
      <c r="AF21" s="126"/>
      <c r="AG21" s="126"/>
      <c r="AH21" s="126"/>
      <c r="AI21" s="126"/>
      <c r="AJ21" s="126"/>
      <c r="AK21" s="126"/>
      <c r="AL21" s="126"/>
      <c r="AM21" s="127"/>
      <c r="AN21" s="119">
        <f t="shared" si="0"/>
        <v>0</v>
      </c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1"/>
      <c r="BB21" s="94" t="s">
        <v>9</v>
      </c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6"/>
      <c r="BO21" s="94" t="s">
        <v>9</v>
      </c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6"/>
      <c r="CB21" s="94" t="s">
        <v>9</v>
      </c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6"/>
      <c r="CO21" s="119">
        <v>0</v>
      </c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1"/>
    </row>
    <row r="22" spans="1:105" s="27" customFormat="1" ht="25.5" customHeight="1">
      <c r="A22" s="122" t="s">
        <v>33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4"/>
      <c r="AE22" s="125" t="s">
        <v>31</v>
      </c>
      <c r="AF22" s="126"/>
      <c r="AG22" s="126"/>
      <c r="AH22" s="126"/>
      <c r="AI22" s="126"/>
      <c r="AJ22" s="126"/>
      <c r="AK22" s="126"/>
      <c r="AL22" s="126"/>
      <c r="AM22" s="127"/>
      <c r="AN22" s="119">
        <f t="shared" si="0"/>
        <v>0</v>
      </c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1"/>
      <c r="BB22" s="94" t="s">
        <v>9</v>
      </c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6"/>
      <c r="BO22" s="94" t="s">
        <v>9</v>
      </c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6"/>
      <c r="CB22" s="94" t="s">
        <v>9</v>
      </c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6"/>
      <c r="CO22" s="119">
        <v>0</v>
      </c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1"/>
    </row>
    <row r="23" spans="1:105" s="27" customFormat="1" ht="25.5" customHeight="1">
      <c r="A23" s="122" t="s">
        <v>120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4"/>
      <c r="AE23" s="125" t="s">
        <v>9</v>
      </c>
      <c r="AF23" s="126"/>
      <c r="AG23" s="126"/>
      <c r="AH23" s="126"/>
      <c r="AI23" s="126"/>
      <c r="AJ23" s="126"/>
      <c r="AK23" s="126"/>
      <c r="AL23" s="126"/>
      <c r="AM23" s="127"/>
      <c r="AN23" s="119">
        <f t="shared" si="0"/>
        <v>0</v>
      </c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1"/>
      <c r="BB23" s="94" t="s">
        <v>9</v>
      </c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6"/>
      <c r="BO23" s="94" t="s">
        <v>9</v>
      </c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6"/>
      <c r="CB23" s="94" t="s">
        <v>9</v>
      </c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6"/>
      <c r="CO23" s="119">
        <v>0</v>
      </c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1"/>
    </row>
    <row r="24" spans="1:105" s="27" customFormat="1" ht="25.5" customHeight="1">
      <c r="A24" s="122" t="s">
        <v>121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4"/>
      <c r="AE24" s="125" t="s">
        <v>122</v>
      </c>
      <c r="AF24" s="126"/>
      <c r="AG24" s="126"/>
      <c r="AH24" s="126"/>
      <c r="AI24" s="126"/>
      <c r="AJ24" s="126"/>
      <c r="AK24" s="126"/>
      <c r="AL24" s="126"/>
      <c r="AM24" s="127"/>
      <c r="AN24" s="97">
        <f t="shared" si="0"/>
        <v>34000</v>
      </c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9"/>
      <c r="BB24" s="94" t="s">
        <v>9</v>
      </c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6"/>
      <c r="BO24" s="94" t="s">
        <v>9</v>
      </c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6"/>
      <c r="CB24" s="94" t="s">
        <v>9</v>
      </c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6"/>
      <c r="CO24" s="97">
        <v>34000</v>
      </c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9"/>
    </row>
    <row r="25" spans="1:105" s="27" customFormat="1" ht="37.5" customHeight="1">
      <c r="A25" s="122" t="s">
        <v>123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4"/>
      <c r="AE25" s="125" t="s">
        <v>124</v>
      </c>
      <c r="AF25" s="126"/>
      <c r="AG25" s="126"/>
      <c r="AH25" s="126"/>
      <c r="AI25" s="126"/>
      <c r="AJ25" s="126"/>
      <c r="AK25" s="126"/>
      <c r="AL25" s="126"/>
      <c r="AM25" s="127"/>
      <c r="AN25" s="119">
        <f t="shared" si="0"/>
        <v>0</v>
      </c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1"/>
      <c r="BB25" s="94" t="s">
        <v>9</v>
      </c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6"/>
      <c r="BO25" s="94" t="s">
        <v>9</v>
      </c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6"/>
      <c r="CB25" s="94" t="s">
        <v>9</v>
      </c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6"/>
      <c r="CO25" s="119">
        <v>0</v>
      </c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1"/>
    </row>
    <row r="26" spans="1:105" s="27" customFormat="1" ht="25.5" customHeight="1">
      <c r="A26" s="122" t="s">
        <v>125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4"/>
      <c r="AE26" s="125" t="s">
        <v>126</v>
      </c>
      <c r="AF26" s="126"/>
      <c r="AG26" s="126"/>
      <c r="AH26" s="126"/>
      <c r="AI26" s="126"/>
      <c r="AJ26" s="126"/>
      <c r="AK26" s="126"/>
      <c r="AL26" s="126"/>
      <c r="AM26" s="127"/>
      <c r="AN26" s="119">
        <f t="shared" si="0"/>
        <v>0</v>
      </c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1"/>
      <c r="BB26" s="94" t="s">
        <v>9</v>
      </c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6"/>
      <c r="BO26" s="94" t="s">
        <v>9</v>
      </c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6"/>
      <c r="CB26" s="94" t="s">
        <v>9</v>
      </c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6"/>
      <c r="CO26" s="119">
        <v>0</v>
      </c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1"/>
    </row>
    <row r="27" spans="1:105" s="27" customFormat="1" ht="13.5" customHeight="1">
      <c r="A27" s="122" t="s">
        <v>34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4"/>
      <c r="AE27" s="125" t="s">
        <v>31</v>
      </c>
      <c r="AF27" s="126"/>
      <c r="AG27" s="126"/>
      <c r="AH27" s="126"/>
      <c r="AI27" s="126"/>
      <c r="AJ27" s="126"/>
      <c r="AK27" s="126"/>
      <c r="AL27" s="126"/>
      <c r="AM27" s="127"/>
      <c r="AN27" s="97">
        <f t="shared" si="0"/>
        <v>550000</v>
      </c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9"/>
      <c r="BB27" s="94" t="s">
        <v>9</v>
      </c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6"/>
      <c r="BO27" s="94" t="s">
        <v>9</v>
      </c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6"/>
      <c r="CB27" s="94" t="s">
        <v>9</v>
      </c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6"/>
      <c r="CO27" s="97">
        <v>550000</v>
      </c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9"/>
    </row>
    <row r="28" spans="1:105" s="28" customFormat="1" ht="13.5" customHeight="1">
      <c r="A28" s="148" t="s">
        <v>84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50"/>
      <c r="AE28" s="128" t="s">
        <v>9</v>
      </c>
      <c r="AF28" s="129"/>
      <c r="AG28" s="129"/>
      <c r="AH28" s="129"/>
      <c r="AI28" s="129"/>
      <c r="AJ28" s="129"/>
      <c r="AK28" s="129"/>
      <c r="AL28" s="129"/>
      <c r="AM28" s="130"/>
      <c r="AN28" s="170">
        <f>BB28+BO28+CB28+CO28</f>
        <v>63985060</v>
      </c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2"/>
      <c r="BB28" s="170">
        <f>BB29+BB60</f>
        <v>46471000</v>
      </c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2"/>
      <c r="BO28" s="170">
        <f>BO29+BO60</f>
        <v>4014060</v>
      </c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2"/>
      <c r="CB28" s="115">
        <v>0</v>
      </c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7"/>
      <c r="CO28" s="170">
        <f>CO29+CO60+CO65</f>
        <v>13500000</v>
      </c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2"/>
    </row>
    <row r="29" spans="1:105" s="27" customFormat="1" ht="13.5" customHeight="1">
      <c r="A29" s="122" t="s">
        <v>45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4"/>
      <c r="AE29" s="125" t="s">
        <v>35</v>
      </c>
      <c r="AF29" s="126"/>
      <c r="AG29" s="126"/>
      <c r="AH29" s="126"/>
      <c r="AI29" s="126"/>
      <c r="AJ29" s="126"/>
      <c r="AK29" s="126"/>
      <c r="AL29" s="126"/>
      <c r="AM29" s="127"/>
      <c r="AN29" s="167">
        <f>BB29+BO29+CB29+CO29</f>
        <v>62798060</v>
      </c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9"/>
      <c r="BB29" s="167">
        <f>BB30+BB39+BB57</f>
        <v>46371000</v>
      </c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9"/>
      <c r="BO29" s="167">
        <f>BO30+BO39+BO52+BO54+BO57</f>
        <v>4014060</v>
      </c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9"/>
      <c r="CB29" s="115">
        <v>0</v>
      </c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7"/>
      <c r="CO29" s="167">
        <f>CO30+CO39+CO47+CO49+CO52+CO54+CO57</f>
        <v>12413000</v>
      </c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9"/>
    </row>
    <row r="30" spans="1:105" s="27" customFormat="1" ht="25.5" customHeight="1">
      <c r="A30" s="122" t="s">
        <v>46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4"/>
      <c r="AE30" s="125" t="s">
        <v>36</v>
      </c>
      <c r="AF30" s="126"/>
      <c r="AG30" s="126"/>
      <c r="AH30" s="126"/>
      <c r="AI30" s="126"/>
      <c r="AJ30" s="126"/>
      <c r="AK30" s="126"/>
      <c r="AL30" s="126"/>
      <c r="AM30" s="127"/>
      <c r="AN30" s="97">
        <f>BB30+BO30+CO30</f>
        <v>42030000</v>
      </c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9"/>
      <c r="BB30" s="167">
        <f>BB31+BB37+BB38</f>
        <v>34005000</v>
      </c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9"/>
      <c r="BO30" s="115">
        <v>0</v>
      </c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7"/>
      <c r="CB30" s="94" t="s">
        <v>9</v>
      </c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6"/>
      <c r="CO30" s="164">
        <f>CO31+CO37+CO38</f>
        <v>8025000</v>
      </c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6"/>
    </row>
    <row r="31" spans="1:105" s="27" customFormat="1" ht="25.5" customHeight="1">
      <c r="A31" s="122" t="s">
        <v>85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4"/>
      <c r="AE31" s="125" t="s">
        <v>37</v>
      </c>
      <c r="AF31" s="126"/>
      <c r="AG31" s="126"/>
      <c r="AH31" s="126"/>
      <c r="AI31" s="126"/>
      <c r="AJ31" s="126"/>
      <c r="AK31" s="126"/>
      <c r="AL31" s="126"/>
      <c r="AM31" s="127"/>
      <c r="AN31" s="97">
        <f aca="true" t="shared" si="1" ref="AN31:AN78">BB31+BO31+CO31</f>
        <v>32300000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9"/>
      <c r="BB31" s="167">
        <f>SUM(BB32:BN36)</f>
        <v>26100000</v>
      </c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9"/>
      <c r="BO31" s="115">
        <v>0</v>
      </c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7"/>
      <c r="CB31" s="94" t="s">
        <v>9</v>
      </c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6"/>
      <c r="CO31" s="164">
        <f>SUM(CO32:DA36)</f>
        <v>6200000</v>
      </c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6"/>
    </row>
    <row r="32" spans="1:105" s="27" customFormat="1" ht="25.5" customHeight="1">
      <c r="A32" s="122" t="s">
        <v>86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4"/>
      <c r="AE32" s="125" t="s">
        <v>37</v>
      </c>
      <c r="AF32" s="126"/>
      <c r="AG32" s="126"/>
      <c r="AH32" s="126"/>
      <c r="AI32" s="126"/>
      <c r="AJ32" s="126"/>
      <c r="AK32" s="126"/>
      <c r="AL32" s="126"/>
      <c r="AM32" s="127"/>
      <c r="AN32" s="97">
        <f t="shared" si="1"/>
        <v>5500000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9"/>
      <c r="BB32" s="167">
        <v>4000000</v>
      </c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9"/>
      <c r="BO32" s="115">
        <v>0</v>
      </c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7"/>
      <c r="CB32" s="115">
        <v>0</v>
      </c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7"/>
      <c r="CO32" s="164">
        <v>1500000</v>
      </c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6"/>
    </row>
    <row r="33" spans="1:105" s="27" customFormat="1" ht="42.75" customHeight="1">
      <c r="A33" s="122" t="s">
        <v>159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4"/>
      <c r="AE33" s="125" t="s">
        <v>37</v>
      </c>
      <c r="AF33" s="126"/>
      <c r="AG33" s="126"/>
      <c r="AH33" s="126"/>
      <c r="AI33" s="126"/>
      <c r="AJ33" s="126"/>
      <c r="AK33" s="126"/>
      <c r="AL33" s="126"/>
      <c r="AM33" s="127"/>
      <c r="AN33" s="97">
        <f t="shared" si="1"/>
        <v>1300000</v>
      </c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9"/>
      <c r="BB33" s="167">
        <v>1100000</v>
      </c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9"/>
      <c r="BO33" s="115">
        <v>0</v>
      </c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7"/>
      <c r="CB33" s="115">
        <v>0</v>
      </c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7"/>
      <c r="CO33" s="164">
        <v>200000</v>
      </c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6"/>
    </row>
    <row r="34" spans="1:105" s="27" customFormat="1" ht="30.75" customHeight="1">
      <c r="A34" s="122" t="s">
        <v>161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E34" s="125" t="s">
        <v>37</v>
      </c>
      <c r="AF34" s="126"/>
      <c r="AG34" s="126"/>
      <c r="AH34" s="126"/>
      <c r="AI34" s="126"/>
      <c r="AJ34" s="126"/>
      <c r="AK34" s="126"/>
      <c r="AL34" s="126"/>
      <c r="AM34" s="127"/>
      <c r="AN34" s="97">
        <f t="shared" si="1"/>
        <v>17000000</v>
      </c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9"/>
      <c r="BB34" s="167">
        <v>15000000</v>
      </c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9"/>
      <c r="BO34" s="115">
        <v>0</v>
      </c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7"/>
      <c r="CB34" s="115">
        <v>0</v>
      </c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7"/>
      <c r="CO34" s="164">
        <v>2000000</v>
      </c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5"/>
      <c r="DA34" s="166"/>
    </row>
    <row r="35" spans="1:105" s="27" customFormat="1" ht="25.5" customHeight="1">
      <c r="A35" s="122" t="s">
        <v>127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  <c r="AE35" s="125" t="s">
        <v>37</v>
      </c>
      <c r="AF35" s="126"/>
      <c r="AG35" s="126"/>
      <c r="AH35" s="126"/>
      <c r="AI35" s="126"/>
      <c r="AJ35" s="126"/>
      <c r="AK35" s="126"/>
      <c r="AL35" s="126"/>
      <c r="AM35" s="127"/>
      <c r="AN35" s="154">
        <v>0</v>
      </c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6"/>
      <c r="BB35" s="154">
        <v>0</v>
      </c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6"/>
      <c r="BO35" s="115">
        <v>0</v>
      </c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7"/>
      <c r="CB35" s="115">
        <v>0</v>
      </c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7"/>
      <c r="CO35" s="173">
        <v>0</v>
      </c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175"/>
    </row>
    <row r="36" spans="1:105" s="27" customFormat="1" ht="13.5" customHeight="1">
      <c r="A36" s="122" t="s">
        <v>160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  <c r="AE36" s="125" t="s">
        <v>37</v>
      </c>
      <c r="AF36" s="126"/>
      <c r="AG36" s="126"/>
      <c r="AH36" s="126"/>
      <c r="AI36" s="126"/>
      <c r="AJ36" s="126"/>
      <c r="AK36" s="126"/>
      <c r="AL36" s="126"/>
      <c r="AM36" s="127"/>
      <c r="AN36" s="97">
        <f t="shared" si="1"/>
        <v>8500000</v>
      </c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9"/>
      <c r="BB36" s="167">
        <v>6000000</v>
      </c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9"/>
      <c r="BO36" s="115">
        <v>0</v>
      </c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7"/>
      <c r="CB36" s="115">
        <v>0</v>
      </c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7"/>
      <c r="CO36" s="164">
        <v>2500000</v>
      </c>
      <c r="CP36" s="165"/>
      <c r="CQ36" s="165"/>
      <c r="CR36" s="165"/>
      <c r="CS36" s="165"/>
      <c r="CT36" s="165"/>
      <c r="CU36" s="165"/>
      <c r="CV36" s="165"/>
      <c r="CW36" s="165"/>
      <c r="CX36" s="165"/>
      <c r="CY36" s="165"/>
      <c r="CZ36" s="165"/>
      <c r="DA36" s="166"/>
    </row>
    <row r="37" spans="1:105" s="27" customFormat="1" ht="13.5" customHeight="1">
      <c r="A37" s="122" t="s">
        <v>47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4"/>
      <c r="AE37" s="125" t="s">
        <v>38</v>
      </c>
      <c r="AF37" s="126"/>
      <c r="AG37" s="126"/>
      <c r="AH37" s="126"/>
      <c r="AI37" s="126"/>
      <c r="AJ37" s="126"/>
      <c r="AK37" s="126"/>
      <c r="AL37" s="126"/>
      <c r="AM37" s="127"/>
      <c r="AN37" s="97">
        <f t="shared" si="1"/>
        <v>30000</v>
      </c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9"/>
      <c r="BB37" s="167">
        <v>5000</v>
      </c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9"/>
      <c r="BO37" s="115">
        <v>0</v>
      </c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7"/>
      <c r="CB37" s="94" t="s">
        <v>9</v>
      </c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6"/>
      <c r="CO37" s="164">
        <v>25000</v>
      </c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5"/>
      <c r="DA37" s="166"/>
    </row>
    <row r="38" spans="1:105" s="27" customFormat="1" ht="25.5" customHeight="1">
      <c r="A38" s="122" t="s">
        <v>48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  <c r="AE38" s="125" t="s">
        <v>39</v>
      </c>
      <c r="AF38" s="126"/>
      <c r="AG38" s="126"/>
      <c r="AH38" s="126"/>
      <c r="AI38" s="126"/>
      <c r="AJ38" s="126"/>
      <c r="AK38" s="126"/>
      <c r="AL38" s="126"/>
      <c r="AM38" s="127"/>
      <c r="AN38" s="97">
        <f t="shared" si="1"/>
        <v>9700000</v>
      </c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9"/>
      <c r="BB38" s="167">
        <v>7900000</v>
      </c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9"/>
      <c r="BO38" s="115">
        <v>0</v>
      </c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7"/>
      <c r="CB38" s="94" t="s">
        <v>9</v>
      </c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6"/>
      <c r="CO38" s="164">
        <v>1800000</v>
      </c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6"/>
    </row>
    <row r="39" spans="1:105" s="27" customFormat="1" ht="13.5" customHeight="1">
      <c r="A39" s="122" t="s">
        <v>49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4"/>
      <c r="AE39" s="125" t="s">
        <v>40</v>
      </c>
      <c r="AF39" s="126"/>
      <c r="AG39" s="126"/>
      <c r="AH39" s="126"/>
      <c r="AI39" s="126"/>
      <c r="AJ39" s="126"/>
      <c r="AK39" s="126"/>
      <c r="AL39" s="126"/>
      <c r="AM39" s="127"/>
      <c r="AN39" s="97">
        <f t="shared" si="1"/>
        <v>14588000</v>
      </c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9"/>
      <c r="BB39" s="167">
        <f>BB40+BB41+BB42+BB43+BB44+BB45</f>
        <v>10303000</v>
      </c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9"/>
      <c r="BO39" s="115">
        <v>0</v>
      </c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7"/>
      <c r="CB39" s="94" t="s">
        <v>9</v>
      </c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6"/>
      <c r="CO39" s="164">
        <f>CO40+CO41+CO42+CO43+CO44+CO45</f>
        <v>4285000</v>
      </c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5"/>
      <c r="DA39" s="166"/>
    </row>
    <row r="40" spans="1:105" s="27" customFormat="1" ht="13.5" customHeight="1">
      <c r="A40" s="122" t="s">
        <v>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4"/>
      <c r="AE40" s="125" t="s">
        <v>41</v>
      </c>
      <c r="AF40" s="126"/>
      <c r="AG40" s="126"/>
      <c r="AH40" s="126"/>
      <c r="AI40" s="126"/>
      <c r="AJ40" s="126"/>
      <c r="AK40" s="126"/>
      <c r="AL40" s="126"/>
      <c r="AM40" s="127"/>
      <c r="AN40" s="97">
        <f t="shared" si="1"/>
        <v>353000</v>
      </c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9"/>
      <c r="BB40" s="167">
        <v>203000</v>
      </c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9"/>
      <c r="BO40" s="115">
        <v>0</v>
      </c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7"/>
      <c r="CB40" s="94" t="s">
        <v>9</v>
      </c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6"/>
      <c r="CO40" s="167">
        <v>150000</v>
      </c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9"/>
    </row>
    <row r="41" spans="1:105" s="27" customFormat="1" ht="13.5" customHeight="1">
      <c r="A41" s="122" t="s">
        <v>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4"/>
      <c r="AE41" s="125" t="s">
        <v>42</v>
      </c>
      <c r="AF41" s="126"/>
      <c r="AG41" s="126"/>
      <c r="AH41" s="126"/>
      <c r="AI41" s="126"/>
      <c r="AJ41" s="126"/>
      <c r="AK41" s="126"/>
      <c r="AL41" s="126"/>
      <c r="AM41" s="127"/>
      <c r="AN41" s="97">
        <f t="shared" si="1"/>
        <v>25000</v>
      </c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9"/>
      <c r="BB41" s="115">
        <v>0</v>
      </c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5">
        <v>0</v>
      </c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7"/>
      <c r="CB41" s="94" t="s">
        <v>9</v>
      </c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6"/>
      <c r="CO41" s="167">
        <v>25000</v>
      </c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9"/>
    </row>
    <row r="42" spans="1:105" s="27" customFormat="1" ht="13.5" customHeight="1">
      <c r="A42" s="122" t="s">
        <v>52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  <c r="AE42" s="125" t="s">
        <v>43</v>
      </c>
      <c r="AF42" s="126"/>
      <c r="AG42" s="126"/>
      <c r="AH42" s="126"/>
      <c r="AI42" s="126"/>
      <c r="AJ42" s="126"/>
      <c r="AK42" s="126"/>
      <c r="AL42" s="126"/>
      <c r="AM42" s="127"/>
      <c r="AN42" s="97">
        <f t="shared" si="1"/>
        <v>11200000</v>
      </c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9"/>
      <c r="BB42" s="167">
        <v>9000000</v>
      </c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9"/>
      <c r="BO42" s="115">
        <v>0</v>
      </c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7"/>
      <c r="CB42" s="94" t="s">
        <v>9</v>
      </c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6"/>
      <c r="CO42" s="167">
        <v>2200000</v>
      </c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9"/>
    </row>
    <row r="43" spans="1:105" s="27" customFormat="1" ht="25.5" customHeight="1">
      <c r="A43" s="122" t="s">
        <v>53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4"/>
      <c r="AE43" s="125" t="s">
        <v>44</v>
      </c>
      <c r="AF43" s="126"/>
      <c r="AG43" s="126"/>
      <c r="AH43" s="126"/>
      <c r="AI43" s="126"/>
      <c r="AJ43" s="126"/>
      <c r="AK43" s="126"/>
      <c r="AL43" s="126"/>
      <c r="AM43" s="127"/>
      <c r="AN43" s="97">
        <f t="shared" si="1"/>
        <v>10000</v>
      </c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9"/>
      <c r="BB43" s="115">
        <v>0</v>
      </c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5">
        <v>0</v>
      </c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7"/>
      <c r="CB43" s="94" t="s">
        <v>9</v>
      </c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6"/>
      <c r="CO43" s="167">
        <v>10000</v>
      </c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9"/>
    </row>
    <row r="44" spans="1:105" s="27" customFormat="1" ht="25.5" customHeight="1">
      <c r="A44" s="122" t="s">
        <v>67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4"/>
      <c r="AE44" s="125" t="s">
        <v>54</v>
      </c>
      <c r="AF44" s="126"/>
      <c r="AG44" s="126"/>
      <c r="AH44" s="126"/>
      <c r="AI44" s="126"/>
      <c r="AJ44" s="126"/>
      <c r="AK44" s="126"/>
      <c r="AL44" s="126"/>
      <c r="AM44" s="127"/>
      <c r="AN44" s="97">
        <f t="shared" si="1"/>
        <v>1200000</v>
      </c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9"/>
      <c r="BB44" s="167">
        <v>500000</v>
      </c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9"/>
      <c r="BO44" s="115">
        <v>0</v>
      </c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7"/>
      <c r="CB44" s="94" t="s">
        <v>9</v>
      </c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6"/>
      <c r="CO44" s="167">
        <v>700000</v>
      </c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9"/>
    </row>
    <row r="45" spans="1:105" s="27" customFormat="1" ht="13.5" customHeight="1">
      <c r="A45" s="122" t="s">
        <v>87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4"/>
      <c r="AE45" s="125" t="s">
        <v>55</v>
      </c>
      <c r="AF45" s="126"/>
      <c r="AG45" s="126"/>
      <c r="AH45" s="126"/>
      <c r="AI45" s="126"/>
      <c r="AJ45" s="126"/>
      <c r="AK45" s="126"/>
      <c r="AL45" s="126"/>
      <c r="AM45" s="127"/>
      <c r="AN45" s="97">
        <f t="shared" si="1"/>
        <v>1800000</v>
      </c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9"/>
      <c r="BB45" s="167">
        <v>600000</v>
      </c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9"/>
      <c r="BO45" s="115">
        <v>0</v>
      </c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7"/>
      <c r="CB45" s="115">
        <v>0</v>
      </c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7"/>
      <c r="CO45" s="167">
        <v>1200000</v>
      </c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9"/>
    </row>
    <row r="46" spans="1:105" s="27" customFormat="1" ht="51" customHeight="1">
      <c r="A46" s="122" t="s">
        <v>88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4"/>
      <c r="AE46" s="125" t="s">
        <v>55</v>
      </c>
      <c r="AF46" s="126"/>
      <c r="AG46" s="126"/>
      <c r="AH46" s="126"/>
      <c r="AI46" s="126"/>
      <c r="AJ46" s="126"/>
      <c r="AK46" s="126"/>
      <c r="AL46" s="126"/>
      <c r="AM46" s="127"/>
      <c r="AN46" s="154">
        <f t="shared" si="1"/>
        <v>50000</v>
      </c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6"/>
      <c r="BB46" s="115">
        <v>0</v>
      </c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5">
        <v>0</v>
      </c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7"/>
      <c r="CB46" s="115">
        <v>0</v>
      </c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7"/>
      <c r="CO46" s="167">
        <v>50000</v>
      </c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9"/>
    </row>
    <row r="47" spans="1:105" s="27" customFormat="1" ht="25.5" customHeight="1">
      <c r="A47" s="122" t="s">
        <v>128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4"/>
      <c r="AE47" s="125" t="s">
        <v>129</v>
      </c>
      <c r="AF47" s="126"/>
      <c r="AG47" s="126"/>
      <c r="AH47" s="126"/>
      <c r="AI47" s="126"/>
      <c r="AJ47" s="126"/>
      <c r="AK47" s="126"/>
      <c r="AL47" s="126"/>
      <c r="AM47" s="127"/>
      <c r="AN47" s="154">
        <v>0</v>
      </c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6"/>
      <c r="BB47" s="94" t="s">
        <v>9</v>
      </c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6"/>
      <c r="BO47" s="94" t="s">
        <v>9</v>
      </c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6"/>
      <c r="CB47" s="94" t="s">
        <v>9</v>
      </c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6"/>
      <c r="CO47" s="119">
        <v>0</v>
      </c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1"/>
    </row>
    <row r="48" spans="1:105" s="27" customFormat="1" ht="13.5" customHeight="1">
      <c r="A48" s="122" t="s">
        <v>130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4"/>
      <c r="AE48" s="125" t="s">
        <v>131</v>
      </c>
      <c r="AF48" s="126"/>
      <c r="AG48" s="126"/>
      <c r="AH48" s="126"/>
      <c r="AI48" s="126"/>
      <c r="AJ48" s="126"/>
      <c r="AK48" s="126"/>
      <c r="AL48" s="126"/>
      <c r="AM48" s="127"/>
      <c r="AN48" s="154">
        <f aca="true" t="shared" si="2" ref="AN48:AN53">CO48</f>
        <v>0</v>
      </c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6"/>
      <c r="BB48" s="94" t="s">
        <v>9</v>
      </c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6"/>
      <c r="BO48" s="94" t="s">
        <v>9</v>
      </c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6"/>
      <c r="CB48" s="94" t="s">
        <v>9</v>
      </c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6"/>
      <c r="CO48" s="119">
        <v>0</v>
      </c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1"/>
    </row>
    <row r="49" spans="1:105" s="27" customFormat="1" ht="25.5" customHeight="1">
      <c r="A49" s="122" t="s">
        <v>132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4"/>
      <c r="AE49" s="125" t="s">
        <v>133</v>
      </c>
      <c r="AF49" s="126"/>
      <c r="AG49" s="126"/>
      <c r="AH49" s="126"/>
      <c r="AI49" s="126"/>
      <c r="AJ49" s="126"/>
      <c r="AK49" s="126"/>
      <c r="AL49" s="126"/>
      <c r="AM49" s="127"/>
      <c r="AN49" s="154">
        <f t="shared" si="2"/>
        <v>0</v>
      </c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6"/>
      <c r="BB49" s="94" t="s">
        <v>9</v>
      </c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6"/>
      <c r="BO49" s="115">
        <v>0</v>
      </c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7"/>
      <c r="CB49" s="94" t="s">
        <v>9</v>
      </c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6"/>
      <c r="CO49" s="132">
        <v>0</v>
      </c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4"/>
    </row>
    <row r="50" spans="1:105" s="27" customFormat="1" ht="37.5" customHeight="1">
      <c r="A50" s="122" t="s">
        <v>134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4"/>
      <c r="AE50" s="125" t="s">
        <v>135</v>
      </c>
      <c r="AF50" s="126"/>
      <c r="AG50" s="126"/>
      <c r="AH50" s="126"/>
      <c r="AI50" s="126"/>
      <c r="AJ50" s="126"/>
      <c r="AK50" s="126"/>
      <c r="AL50" s="126"/>
      <c r="AM50" s="127"/>
      <c r="AN50" s="154">
        <f t="shared" si="2"/>
        <v>0</v>
      </c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6"/>
      <c r="BB50" s="94" t="s">
        <v>9</v>
      </c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6"/>
      <c r="BO50" s="115">
        <v>0</v>
      </c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7"/>
      <c r="CB50" s="94" t="s">
        <v>9</v>
      </c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6"/>
      <c r="CO50" s="132">
        <v>0</v>
      </c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4"/>
    </row>
    <row r="51" spans="1:105" s="27" customFormat="1" ht="51" customHeight="1">
      <c r="A51" s="122" t="s">
        <v>136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4"/>
      <c r="AE51" s="125" t="s">
        <v>137</v>
      </c>
      <c r="AF51" s="126"/>
      <c r="AG51" s="126"/>
      <c r="AH51" s="126"/>
      <c r="AI51" s="126"/>
      <c r="AJ51" s="126"/>
      <c r="AK51" s="126"/>
      <c r="AL51" s="126"/>
      <c r="AM51" s="127"/>
      <c r="AN51" s="154">
        <f t="shared" si="2"/>
        <v>0</v>
      </c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6"/>
      <c r="BB51" s="94" t="s">
        <v>9</v>
      </c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6"/>
      <c r="BO51" s="94" t="s">
        <v>9</v>
      </c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6"/>
      <c r="CB51" s="94" t="s">
        <v>9</v>
      </c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6"/>
      <c r="CO51" s="132">
        <v>0</v>
      </c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4"/>
    </row>
    <row r="52" spans="1:105" s="27" customFormat="1" ht="25.5" customHeight="1">
      <c r="A52" s="122" t="s">
        <v>138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4"/>
      <c r="AE52" s="125" t="s">
        <v>139</v>
      </c>
      <c r="AF52" s="126"/>
      <c r="AG52" s="126"/>
      <c r="AH52" s="126"/>
      <c r="AI52" s="126"/>
      <c r="AJ52" s="126"/>
      <c r="AK52" s="126"/>
      <c r="AL52" s="126"/>
      <c r="AM52" s="127"/>
      <c r="AN52" s="154">
        <f t="shared" si="2"/>
        <v>0</v>
      </c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6"/>
      <c r="BB52" s="94" t="s">
        <v>9</v>
      </c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6"/>
      <c r="BO52" s="115">
        <v>0</v>
      </c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7"/>
      <c r="CB52" s="94" t="s">
        <v>9</v>
      </c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6"/>
      <c r="CO52" s="132">
        <v>0</v>
      </c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4"/>
    </row>
    <row r="53" spans="1:105" s="27" customFormat="1" ht="25.5" customHeight="1">
      <c r="A53" s="122" t="s">
        <v>140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4"/>
      <c r="AE53" s="125" t="s">
        <v>141</v>
      </c>
      <c r="AF53" s="126"/>
      <c r="AG53" s="126"/>
      <c r="AH53" s="126"/>
      <c r="AI53" s="126"/>
      <c r="AJ53" s="126"/>
      <c r="AK53" s="126"/>
      <c r="AL53" s="126"/>
      <c r="AM53" s="127"/>
      <c r="AN53" s="154">
        <f t="shared" si="2"/>
        <v>0</v>
      </c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6"/>
      <c r="BB53" s="94" t="s">
        <v>9</v>
      </c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6"/>
      <c r="BO53" s="115">
        <v>0</v>
      </c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7"/>
      <c r="CB53" s="94" t="s">
        <v>9</v>
      </c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6"/>
      <c r="CO53" s="132">
        <v>0</v>
      </c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4"/>
    </row>
    <row r="54" spans="1:105" s="27" customFormat="1" ht="13.5" customHeight="1">
      <c r="A54" s="122" t="s">
        <v>68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4"/>
      <c r="AE54" s="125" t="s">
        <v>56</v>
      </c>
      <c r="AF54" s="126"/>
      <c r="AG54" s="126"/>
      <c r="AH54" s="126"/>
      <c r="AI54" s="126"/>
      <c r="AJ54" s="126"/>
      <c r="AK54" s="126"/>
      <c r="AL54" s="126"/>
      <c r="AM54" s="127"/>
      <c r="AN54" s="97">
        <f>CO54+BO54</f>
        <v>159300</v>
      </c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9"/>
      <c r="BB54" s="94" t="s">
        <v>9</v>
      </c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6"/>
      <c r="BO54" s="97">
        <f>BO55+BO56</f>
        <v>156300</v>
      </c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9"/>
      <c r="CB54" s="94" t="s">
        <v>9</v>
      </c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6"/>
      <c r="CO54" s="167">
        <f>CO55+CO56</f>
        <v>3000</v>
      </c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9"/>
    </row>
    <row r="55" spans="1:105" s="27" customFormat="1" ht="25.5" customHeight="1">
      <c r="A55" s="122" t="s">
        <v>69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4"/>
      <c r="AE55" s="125" t="s">
        <v>57</v>
      </c>
      <c r="AF55" s="126"/>
      <c r="AG55" s="126"/>
      <c r="AH55" s="126"/>
      <c r="AI55" s="126"/>
      <c r="AJ55" s="126"/>
      <c r="AK55" s="126"/>
      <c r="AL55" s="126"/>
      <c r="AM55" s="127"/>
      <c r="AN55" s="97">
        <f>BO55+CO55</f>
        <v>156300</v>
      </c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9"/>
      <c r="BB55" s="94" t="s">
        <v>9</v>
      </c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6"/>
      <c r="BO55" s="97">
        <v>156300</v>
      </c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9"/>
      <c r="CB55" s="94" t="s">
        <v>9</v>
      </c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6"/>
      <c r="CO55" s="132">
        <v>0</v>
      </c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4"/>
    </row>
    <row r="56" spans="1:105" s="27" customFormat="1" ht="37.5" customHeight="1">
      <c r="A56" s="122" t="s">
        <v>89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4"/>
      <c r="AE56" s="125" t="s">
        <v>90</v>
      </c>
      <c r="AF56" s="126"/>
      <c r="AG56" s="126"/>
      <c r="AH56" s="126"/>
      <c r="AI56" s="126"/>
      <c r="AJ56" s="126"/>
      <c r="AK56" s="126"/>
      <c r="AL56" s="126"/>
      <c r="AM56" s="127"/>
      <c r="AN56" s="97">
        <f>CO56</f>
        <v>3000</v>
      </c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9"/>
      <c r="BB56" s="94" t="s">
        <v>9</v>
      </c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6"/>
      <c r="BO56" s="115">
        <v>0</v>
      </c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7"/>
      <c r="CB56" s="94" t="s">
        <v>9</v>
      </c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6"/>
      <c r="CO56" s="167">
        <v>3000</v>
      </c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9"/>
    </row>
    <row r="57" spans="1:105" s="27" customFormat="1" ht="13.5" customHeight="1">
      <c r="A57" s="122" t="s">
        <v>91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4"/>
      <c r="AE57" s="125" t="s">
        <v>58</v>
      </c>
      <c r="AF57" s="126"/>
      <c r="AG57" s="126"/>
      <c r="AH57" s="126"/>
      <c r="AI57" s="126"/>
      <c r="AJ57" s="126"/>
      <c r="AK57" s="126"/>
      <c r="AL57" s="126"/>
      <c r="AM57" s="127"/>
      <c r="AN57" s="97">
        <f>BB57+BO57+CO57</f>
        <v>6020760</v>
      </c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9"/>
      <c r="BB57" s="97">
        <v>2063000</v>
      </c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9"/>
      <c r="BO57" s="97">
        <f>BO58+BO59</f>
        <v>3857760</v>
      </c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9"/>
      <c r="CB57" s="94" t="s">
        <v>9</v>
      </c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6"/>
      <c r="CO57" s="167">
        <v>100000</v>
      </c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69"/>
    </row>
    <row r="58" spans="1:105" s="27" customFormat="1" ht="13.5" customHeight="1">
      <c r="A58" s="122" t="s">
        <v>70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4"/>
      <c r="AE58" s="125" t="s">
        <v>92</v>
      </c>
      <c r="AF58" s="126"/>
      <c r="AG58" s="126"/>
      <c r="AH58" s="126"/>
      <c r="AI58" s="126"/>
      <c r="AJ58" s="126"/>
      <c r="AK58" s="126"/>
      <c r="AL58" s="126"/>
      <c r="AM58" s="127"/>
      <c r="AN58" s="97">
        <f t="shared" si="1"/>
        <v>3857760</v>
      </c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9"/>
      <c r="BB58" s="115">
        <v>0</v>
      </c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7"/>
      <c r="BO58" s="97">
        <v>3857760</v>
      </c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9"/>
      <c r="CB58" s="94" t="s">
        <v>9</v>
      </c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6"/>
      <c r="CO58" s="132">
        <v>0</v>
      </c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4"/>
    </row>
    <row r="59" spans="1:105" s="27" customFormat="1" ht="25.5" customHeight="1">
      <c r="A59" s="122" t="s">
        <v>142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4"/>
      <c r="AE59" s="125" t="s">
        <v>93</v>
      </c>
      <c r="AF59" s="126"/>
      <c r="AG59" s="126"/>
      <c r="AH59" s="126"/>
      <c r="AI59" s="126"/>
      <c r="AJ59" s="126"/>
      <c r="AK59" s="126"/>
      <c r="AL59" s="126"/>
      <c r="AM59" s="127"/>
      <c r="AN59" s="97">
        <f>BB59+CO59</f>
        <v>2072000</v>
      </c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9"/>
      <c r="BB59" s="167">
        <v>2012000</v>
      </c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9"/>
      <c r="BO59" s="115">
        <v>0</v>
      </c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7"/>
      <c r="CB59" s="94" t="s">
        <v>9</v>
      </c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6"/>
      <c r="CO59" s="167">
        <v>60000</v>
      </c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9"/>
    </row>
    <row r="60" spans="1:105" s="27" customFormat="1" ht="25.5" customHeight="1">
      <c r="A60" s="122" t="s">
        <v>71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4"/>
      <c r="AE60" s="125" t="s">
        <v>59</v>
      </c>
      <c r="AF60" s="126"/>
      <c r="AG60" s="126"/>
      <c r="AH60" s="126"/>
      <c r="AI60" s="126"/>
      <c r="AJ60" s="126"/>
      <c r="AK60" s="126"/>
      <c r="AL60" s="126"/>
      <c r="AM60" s="127"/>
      <c r="AN60" s="97">
        <f t="shared" si="1"/>
        <v>1187000</v>
      </c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9"/>
      <c r="BB60" s="167">
        <f>BB61+BB62+BB64</f>
        <v>100000</v>
      </c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9"/>
      <c r="BO60" s="115">
        <v>0</v>
      </c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7"/>
      <c r="CB60" s="115">
        <v>0</v>
      </c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7"/>
      <c r="CO60" s="167">
        <f>CO61+CO62+CO63+CO64</f>
        <v>1087000</v>
      </c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8"/>
      <c r="DA60" s="169"/>
    </row>
    <row r="61" spans="1:105" s="27" customFormat="1" ht="26.25" customHeight="1">
      <c r="A61" s="122" t="s">
        <v>72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4"/>
      <c r="AE61" s="125" t="s">
        <v>60</v>
      </c>
      <c r="AF61" s="126"/>
      <c r="AG61" s="126"/>
      <c r="AH61" s="126"/>
      <c r="AI61" s="126"/>
      <c r="AJ61" s="126"/>
      <c r="AK61" s="126"/>
      <c r="AL61" s="126"/>
      <c r="AM61" s="127"/>
      <c r="AN61" s="154">
        <f t="shared" si="1"/>
        <v>50000</v>
      </c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6"/>
      <c r="BB61" s="115">
        <v>0</v>
      </c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7"/>
      <c r="BO61" s="115">
        <v>0</v>
      </c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7"/>
      <c r="CB61" s="115">
        <v>0</v>
      </c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7"/>
      <c r="CO61" s="167">
        <v>50000</v>
      </c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9"/>
    </row>
    <row r="62" spans="1:105" s="27" customFormat="1" ht="26.25" customHeight="1">
      <c r="A62" s="122" t="s">
        <v>73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4"/>
      <c r="AE62" s="125" t="s">
        <v>61</v>
      </c>
      <c r="AF62" s="126"/>
      <c r="AG62" s="126"/>
      <c r="AH62" s="126"/>
      <c r="AI62" s="126"/>
      <c r="AJ62" s="126"/>
      <c r="AK62" s="126"/>
      <c r="AL62" s="126"/>
      <c r="AM62" s="127"/>
      <c r="AN62" s="154">
        <f t="shared" si="1"/>
        <v>0</v>
      </c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6"/>
      <c r="BB62" s="115">
        <v>0</v>
      </c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7"/>
      <c r="BO62" s="115">
        <v>0</v>
      </c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7"/>
      <c r="CB62" s="94" t="s">
        <v>9</v>
      </c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6"/>
      <c r="CO62" s="115">
        <v>0</v>
      </c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7"/>
    </row>
    <row r="63" spans="1:105" s="27" customFormat="1" ht="26.25" customHeight="1">
      <c r="A63" s="122" t="s">
        <v>74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4"/>
      <c r="AE63" s="125" t="s">
        <v>62</v>
      </c>
      <c r="AF63" s="126"/>
      <c r="AG63" s="126"/>
      <c r="AH63" s="126"/>
      <c r="AI63" s="126"/>
      <c r="AJ63" s="126"/>
      <c r="AK63" s="126"/>
      <c r="AL63" s="126"/>
      <c r="AM63" s="127"/>
      <c r="AN63" s="154">
        <v>0</v>
      </c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6"/>
      <c r="BB63" s="94" t="s">
        <v>9</v>
      </c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6"/>
      <c r="BO63" s="94" t="s">
        <v>9</v>
      </c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6"/>
      <c r="CB63" s="94" t="s">
        <v>9</v>
      </c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6"/>
      <c r="CO63" s="115">
        <v>0</v>
      </c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7"/>
    </row>
    <row r="64" spans="1:105" s="27" customFormat="1" ht="26.25" customHeight="1">
      <c r="A64" s="122" t="s">
        <v>75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4"/>
      <c r="AE64" s="125" t="s">
        <v>63</v>
      </c>
      <c r="AF64" s="126"/>
      <c r="AG64" s="126"/>
      <c r="AH64" s="126"/>
      <c r="AI64" s="126"/>
      <c r="AJ64" s="126"/>
      <c r="AK64" s="126"/>
      <c r="AL64" s="126"/>
      <c r="AM64" s="127"/>
      <c r="AN64" s="97">
        <f t="shared" si="1"/>
        <v>1137000</v>
      </c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9"/>
      <c r="BB64" s="167">
        <v>100000</v>
      </c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9"/>
      <c r="BO64" s="115">
        <v>0</v>
      </c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7"/>
      <c r="CB64" s="94" t="s">
        <v>9</v>
      </c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6"/>
      <c r="CO64" s="167">
        <v>1037000</v>
      </c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9"/>
    </row>
    <row r="65" spans="1:105" s="27" customFormat="1" ht="13.5" customHeight="1">
      <c r="A65" s="122" t="s">
        <v>76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4"/>
      <c r="AE65" s="125" t="s">
        <v>64</v>
      </c>
      <c r="AF65" s="126"/>
      <c r="AG65" s="126"/>
      <c r="AH65" s="126"/>
      <c r="AI65" s="126"/>
      <c r="AJ65" s="126"/>
      <c r="AK65" s="126"/>
      <c r="AL65" s="126"/>
      <c r="AM65" s="127"/>
      <c r="AN65" s="154">
        <f>CO65</f>
        <v>0</v>
      </c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6"/>
      <c r="BB65" s="94" t="s">
        <v>9</v>
      </c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6"/>
      <c r="BO65" s="94" t="s">
        <v>9</v>
      </c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6"/>
      <c r="CB65" s="94" t="s">
        <v>9</v>
      </c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6"/>
      <c r="CO65" s="115">
        <v>0</v>
      </c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7"/>
    </row>
    <row r="66" spans="1:105" s="27" customFormat="1" ht="37.5" customHeight="1">
      <c r="A66" s="122" t="s">
        <v>77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4"/>
      <c r="AE66" s="125" t="s">
        <v>65</v>
      </c>
      <c r="AF66" s="126"/>
      <c r="AG66" s="126"/>
      <c r="AH66" s="126"/>
      <c r="AI66" s="126"/>
      <c r="AJ66" s="126"/>
      <c r="AK66" s="126"/>
      <c r="AL66" s="126"/>
      <c r="AM66" s="127"/>
      <c r="AN66" s="154">
        <f>CO66</f>
        <v>0</v>
      </c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6"/>
      <c r="BB66" s="94" t="s">
        <v>9</v>
      </c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6"/>
      <c r="BO66" s="94" t="s">
        <v>9</v>
      </c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6"/>
      <c r="CB66" s="94" t="s">
        <v>9</v>
      </c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6"/>
      <c r="CO66" s="115">
        <v>0</v>
      </c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7"/>
    </row>
    <row r="67" spans="1:105" s="27" customFormat="1" ht="25.5" customHeight="1">
      <c r="A67" s="122" t="s">
        <v>78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4"/>
      <c r="AE67" s="125" t="s">
        <v>66</v>
      </c>
      <c r="AF67" s="126"/>
      <c r="AG67" s="126"/>
      <c r="AH67" s="126"/>
      <c r="AI67" s="126"/>
      <c r="AJ67" s="126"/>
      <c r="AK67" s="126"/>
      <c r="AL67" s="126"/>
      <c r="AM67" s="127"/>
      <c r="AN67" s="154">
        <f>CO67</f>
        <v>0</v>
      </c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6"/>
      <c r="BB67" s="94" t="s">
        <v>9</v>
      </c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6"/>
      <c r="BO67" s="94" t="s">
        <v>9</v>
      </c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6"/>
      <c r="CB67" s="94" t="s">
        <v>9</v>
      </c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6"/>
      <c r="CO67" s="115">
        <v>0</v>
      </c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7"/>
    </row>
    <row r="68" spans="1:105" s="28" customFormat="1" ht="37.5" customHeight="1">
      <c r="A68" s="148" t="s">
        <v>143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50"/>
      <c r="AE68" s="128" t="s">
        <v>9</v>
      </c>
      <c r="AF68" s="129"/>
      <c r="AG68" s="129"/>
      <c r="AH68" s="129"/>
      <c r="AI68" s="129"/>
      <c r="AJ68" s="129"/>
      <c r="AK68" s="129"/>
      <c r="AL68" s="129"/>
      <c r="AM68" s="130"/>
      <c r="AN68" s="154">
        <f t="shared" si="1"/>
        <v>0</v>
      </c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6"/>
      <c r="BB68" s="115">
        <v>0</v>
      </c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7"/>
      <c r="BO68" s="115">
        <v>0</v>
      </c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7"/>
      <c r="CB68" s="115">
        <v>0</v>
      </c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7"/>
      <c r="CO68" s="115">
        <v>0</v>
      </c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7"/>
    </row>
    <row r="69" spans="1:105" s="27" customFormat="1" ht="13.5" customHeight="1">
      <c r="A69" s="122" t="s">
        <v>144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4"/>
      <c r="AE69" s="125" t="s">
        <v>9</v>
      </c>
      <c r="AF69" s="126"/>
      <c r="AG69" s="126"/>
      <c r="AH69" s="126"/>
      <c r="AI69" s="126"/>
      <c r="AJ69" s="126"/>
      <c r="AK69" s="126"/>
      <c r="AL69" s="126"/>
      <c r="AM69" s="127"/>
      <c r="AN69" s="154">
        <v>0</v>
      </c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6"/>
      <c r="BB69" s="115">
        <v>0</v>
      </c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7"/>
      <c r="BO69" s="115">
        <v>0</v>
      </c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7"/>
      <c r="CB69" s="115">
        <v>0</v>
      </c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7"/>
      <c r="CO69" s="115">
        <v>0</v>
      </c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7"/>
    </row>
    <row r="70" spans="1:105" s="27" customFormat="1" ht="51" customHeight="1">
      <c r="A70" s="122" t="s">
        <v>145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4"/>
      <c r="AE70" s="125" t="s">
        <v>146</v>
      </c>
      <c r="AF70" s="126"/>
      <c r="AG70" s="126"/>
      <c r="AH70" s="126"/>
      <c r="AI70" s="126"/>
      <c r="AJ70" s="126"/>
      <c r="AK70" s="126"/>
      <c r="AL70" s="126"/>
      <c r="AM70" s="127"/>
      <c r="AN70" s="154">
        <f>CO70</f>
        <v>0</v>
      </c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6"/>
      <c r="BB70" s="94" t="s">
        <v>9</v>
      </c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6"/>
      <c r="BO70" s="94" t="s">
        <v>9</v>
      </c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6"/>
      <c r="CB70" s="94" t="s">
        <v>9</v>
      </c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6"/>
      <c r="CO70" s="115">
        <v>0</v>
      </c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7"/>
    </row>
    <row r="71" spans="1:105" s="27" customFormat="1" ht="37.5" customHeight="1">
      <c r="A71" s="122" t="s">
        <v>147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4"/>
      <c r="AE71" s="125" t="s">
        <v>148</v>
      </c>
      <c r="AF71" s="126"/>
      <c r="AG71" s="126"/>
      <c r="AH71" s="126"/>
      <c r="AI71" s="126"/>
      <c r="AJ71" s="126"/>
      <c r="AK71" s="126"/>
      <c r="AL71" s="126"/>
      <c r="AM71" s="127"/>
      <c r="AN71" s="154">
        <f>CO71</f>
        <v>0</v>
      </c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6"/>
      <c r="BB71" s="94" t="s">
        <v>9</v>
      </c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6"/>
      <c r="BO71" s="94" t="s">
        <v>9</v>
      </c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6"/>
      <c r="CB71" s="94" t="s">
        <v>9</v>
      </c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6"/>
      <c r="CO71" s="115">
        <v>0</v>
      </c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7"/>
    </row>
    <row r="72" spans="1:105" s="27" customFormat="1" ht="62.25" customHeight="1">
      <c r="A72" s="122" t="s">
        <v>149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4"/>
      <c r="AE72" s="125" t="s">
        <v>150</v>
      </c>
      <c r="AF72" s="126"/>
      <c r="AG72" s="126"/>
      <c r="AH72" s="126"/>
      <c r="AI72" s="126"/>
      <c r="AJ72" s="126"/>
      <c r="AK72" s="126"/>
      <c r="AL72" s="126"/>
      <c r="AM72" s="127"/>
      <c r="AN72" s="154">
        <f>CO72</f>
        <v>0</v>
      </c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6"/>
      <c r="BB72" s="94" t="s">
        <v>9</v>
      </c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6"/>
      <c r="BO72" s="94" t="s">
        <v>9</v>
      </c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6"/>
      <c r="CB72" s="94" t="s">
        <v>9</v>
      </c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6"/>
      <c r="CO72" s="115">
        <v>0</v>
      </c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7"/>
    </row>
    <row r="73" spans="1:105" s="27" customFormat="1" ht="62.25" customHeight="1">
      <c r="A73" s="122" t="s">
        <v>151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4"/>
      <c r="AE73" s="125" t="s">
        <v>152</v>
      </c>
      <c r="AF73" s="126"/>
      <c r="AG73" s="126"/>
      <c r="AH73" s="126"/>
      <c r="AI73" s="126"/>
      <c r="AJ73" s="126"/>
      <c r="AK73" s="126"/>
      <c r="AL73" s="126"/>
      <c r="AM73" s="127"/>
      <c r="AN73" s="154">
        <f>CO73</f>
        <v>0</v>
      </c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6"/>
      <c r="BB73" s="94" t="s">
        <v>9</v>
      </c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6"/>
      <c r="BO73" s="94" t="s">
        <v>9</v>
      </c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6"/>
      <c r="CB73" s="94" t="s">
        <v>9</v>
      </c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6"/>
      <c r="CO73" s="115">
        <v>0</v>
      </c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7"/>
    </row>
    <row r="74" spans="1:105" s="27" customFormat="1" ht="25.5" customHeight="1">
      <c r="A74" s="122" t="s">
        <v>153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4"/>
      <c r="AE74" s="125" t="s">
        <v>9</v>
      </c>
      <c r="AF74" s="126"/>
      <c r="AG74" s="126"/>
      <c r="AH74" s="126"/>
      <c r="AI74" s="126"/>
      <c r="AJ74" s="126"/>
      <c r="AK74" s="126"/>
      <c r="AL74" s="126"/>
      <c r="AM74" s="127"/>
      <c r="AN74" s="154">
        <f t="shared" si="1"/>
        <v>0</v>
      </c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6"/>
      <c r="BB74" s="115">
        <v>0</v>
      </c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7"/>
      <c r="BO74" s="115">
        <v>0</v>
      </c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7"/>
      <c r="CB74" s="115">
        <v>0</v>
      </c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7"/>
      <c r="CO74" s="115">
        <v>0</v>
      </c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7"/>
    </row>
    <row r="75" spans="1:105" s="27" customFormat="1" ht="25.5" customHeight="1">
      <c r="A75" s="122" t="s">
        <v>154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4"/>
      <c r="AE75" s="125" t="s">
        <v>9</v>
      </c>
      <c r="AF75" s="126"/>
      <c r="AG75" s="126"/>
      <c r="AH75" s="126"/>
      <c r="AI75" s="126"/>
      <c r="AJ75" s="126"/>
      <c r="AK75" s="126"/>
      <c r="AL75" s="126"/>
      <c r="AM75" s="127"/>
      <c r="AN75" s="115">
        <f t="shared" si="1"/>
        <v>0</v>
      </c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7"/>
      <c r="BB75" s="115">
        <v>0</v>
      </c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7"/>
      <c r="BO75" s="115">
        <v>0</v>
      </c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7"/>
      <c r="CB75" s="115">
        <v>0</v>
      </c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7"/>
      <c r="CO75" s="115">
        <v>0</v>
      </c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7"/>
    </row>
    <row r="76" spans="1:105" s="27" customFormat="1" ht="37.5" customHeight="1">
      <c r="A76" s="122" t="s">
        <v>155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4"/>
      <c r="AE76" s="125" t="s">
        <v>156</v>
      </c>
      <c r="AF76" s="126"/>
      <c r="AG76" s="126"/>
      <c r="AH76" s="126"/>
      <c r="AI76" s="126"/>
      <c r="AJ76" s="126"/>
      <c r="AK76" s="126"/>
      <c r="AL76" s="126"/>
      <c r="AM76" s="127"/>
      <c r="AN76" s="115">
        <f t="shared" si="1"/>
        <v>0</v>
      </c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7"/>
      <c r="BB76" s="115">
        <v>0</v>
      </c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7"/>
      <c r="BO76" s="115">
        <v>0</v>
      </c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7"/>
      <c r="CB76" s="115">
        <v>0</v>
      </c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7"/>
      <c r="CO76" s="115">
        <v>0</v>
      </c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7"/>
    </row>
    <row r="77" spans="1:105" s="27" customFormat="1" ht="37.5" customHeight="1">
      <c r="A77" s="122" t="s">
        <v>157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4"/>
      <c r="AE77" s="125" t="s">
        <v>158</v>
      </c>
      <c r="AF77" s="126"/>
      <c r="AG77" s="126"/>
      <c r="AH77" s="126"/>
      <c r="AI77" s="126"/>
      <c r="AJ77" s="126"/>
      <c r="AK77" s="126"/>
      <c r="AL77" s="126"/>
      <c r="AM77" s="127"/>
      <c r="AN77" s="115">
        <v>0</v>
      </c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7"/>
      <c r="BB77" s="115">
        <v>0</v>
      </c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7"/>
      <c r="BO77" s="115">
        <v>0</v>
      </c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7"/>
      <c r="CB77" s="115">
        <v>0</v>
      </c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7"/>
      <c r="CO77" s="115">
        <v>0</v>
      </c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7"/>
    </row>
    <row r="78" spans="1:105" s="27" customFormat="1" ht="37.5" customHeight="1">
      <c r="A78" s="122" t="s">
        <v>79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4"/>
      <c r="AE78" s="125" t="s">
        <v>9</v>
      </c>
      <c r="AF78" s="126"/>
      <c r="AG78" s="126"/>
      <c r="AH78" s="126"/>
      <c r="AI78" s="126"/>
      <c r="AJ78" s="126"/>
      <c r="AK78" s="126"/>
      <c r="AL78" s="126"/>
      <c r="AM78" s="127"/>
      <c r="AN78" s="115">
        <f t="shared" si="1"/>
        <v>0</v>
      </c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7"/>
      <c r="BB78" s="115">
        <v>0</v>
      </c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7"/>
      <c r="BO78" s="115">
        <v>0</v>
      </c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7"/>
      <c r="CB78" s="115">
        <v>0</v>
      </c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7"/>
      <c r="CO78" s="115">
        <v>0</v>
      </c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7"/>
    </row>
    <row r="79" spans="1:105" s="28" customFormat="1" ht="13.5" customHeight="1">
      <c r="A79" s="148" t="s">
        <v>11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50"/>
      <c r="AE79" s="128" t="s">
        <v>9</v>
      </c>
      <c r="AF79" s="129"/>
      <c r="AG79" s="129"/>
      <c r="AH79" s="129"/>
      <c r="AI79" s="129"/>
      <c r="AJ79" s="129"/>
      <c r="AK79" s="129"/>
      <c r="AL79" s="129"/>
      <c r="AM79" s="130"/>
      <c r="AN79" s="115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7"/>
      <c r="BB79" s="115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7"/>
      <c r="BO79" s="115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7"/>
      <c r="CB79" s="115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7"/>
      <c r="CO79" s="115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7"/>
    </row>
    <row r="80" spans="1:105" s="27" customFormat="1" ht="13.5" customHeight="1">
      <c r="A80" s="157" t="s">
        <v>94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9"/>
      <c r="AE80" s="125" t="s">
        <v>9</v>
      </c>
      <c r="AF80" s="126"/>
      <c r="AG80" s="126"/>
      <c r="AH80" s="126"/>
      <c r="AI80" s="126"/>
      <c r="AJ80" s="126"/>
      <c r="AK80" s="126"/>
      <c r="AL80" s="126"/>
      <c r="AM80" s="127"/>
      <c r="AN80" s="160">
        <v>5086975.82</v>
      </c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2"/>
      <c r="BB80" s="94" t="s">
        <v>9</v>
      </c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6"/>
      <c r="BO80" s="94" t="s">
        <v>9</v>
      </c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6"/>
      <c r="CB80" s="94" t="s">
        <v>9</v>
      </c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6"/>
      <c r="CO80" s="94" t="s">
        <v>9</v>
      </c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6"/>
    </row>
  </sheetData>
  <sheetProtection/>
  <mergeCells count="548">
    <mergeCell ref="CB41:CN41"/>
    <mergeCell ref="A40:AD40"/>
    <mergeCell ref="A44:AD44"/>
    <mergeCell ref="A41:AD41"/>
    <mergeCell ref="AE41:AM41"/>
    <mergeCell ref="BO41:CA41"/>
    <mergeCell ref="AN41:BA41"/>
    <mergeCell ref="BB41:BN41"/>
    <mergeCell ref="CO45:DA45"/>
    <mergeCell ref="CB43:CN43"/>
    <mergeCell ref="CO43:DA43"/>
    <mergeCell ref="CB44:CN44"/>
    <mergeCell ref="CO44:DA44"/>
    <mergeCell ref="CB45:CN45"/>
    <mergeCell ref="A45:AD45"/>
    <mergeCell ref="AE45:AM45"/>
    <mergeCell ref="A43:AD43"/>
    <mergeCell ref="AE43:AM43"/>
    <mergeCell ref="AN45:BA45"/>
    <mergeCell ref="BB45:BN45"/>
    <mergeCell ref="AE44:AM44"/>
    <mergeCell ref="BO45:CA45"/>
    <mergeCell ref="AN43:BA43"/>
    <mergeCell ref="BB43:BN43"/>
    <mergeCell ref="AN44:BA44"/>
    <mergeCell ref="BO43:CA43"/>
    <mergeCell ref="BB44:BN44"/>
    <mergeCell ref="BO44:CA44"/>
    <mergeCell ref="CO47:DA47"/>
    <mergeCell ref="AN46:BA46"/>
    <mergeCell ref="BB46:BN46"/>
    <mergeCell ref="BO46:CA46"/>
    <mergeCell ref="CB46:CN46"/>
    <mergeCell ref="CO46:DA46"/>
    <mergeCell ref="CB47:CN47"/>
    <mergeCell ref="BB6:BN6"/>
    <mergeCell ref="CB40:CN40"/>
    <mergeCell ref="CO40:DA40"/>
    <mergeCell ref="BO40:CA40"/>
    <mergeCell ref="CB39:CN39"/>
    <mergeCell ref="CO39:DA39"/>
    <mergeCell ref="BO39:CA39"/>
    <mergeCell ref="CO13:DA13"/>
    <mergeCell ref="BB15:BN15"/>
    <mergeCell ref="BO15:CA15"/>
    <mergeCell ref="CB6:CN6"/>
    <mergeCell ref="CO6:DA6"/>
    <mergeCell ref="A28:AD28"/>
    <mergeCell ref="AE28:AM28"/>
    <mergeCell ref="AN28:BA28"/>
    <mergeCell ref="BB28:BN28"/>
    <mergeCell ref="A6:AD6"/>
    <mergeCell ref="AE6:AM6"/>
    <mergeCell ref="AN6:BA6"/>
    <mergeCell ref="BB8:BN8"/>
    <mergeCell ref="BO53:CA53"/>
    <mergeCell ref="AE53:AM53"/>
    <mergeCell ref="AN53:BA53"/>
    <mergeCell ref="BB53:BN53"/>
    <mergeCell ref="A46:AD46"/>
    <mergeCell ref="BO49:CA49"/>
    <mergeCell ref="A49:AD49"/>
    <mergeCell ref="AE49:AM49"/>
    <mergeCell ref="AN49:BA49"/>
    <mergeCell ref="BB49:BN49"/>
    <mergeCell ref="BB48:BN48"/>
    <mergeCell ref="AE46:AM46"/>
    <mergeCell ref="BO47:CA47"/>
    <mergeCell ref="BO48:CA48"/>
    <mergeCell ref="CB53:CN53"/>
    <mergeCell ref="CO53:DA53"/>
    <mergeCell ref="BB51:BN51"/>
    <mergeCell ref="CB51:CN51"/>
    <mergeCell ref="CB49:CN49"/>
    <mergeCell ref="CO49:DA49"/>
    <mergeCell ref="A54:AD54"/>
    <mergeCell ref="AE54:AM54"/>
    <mergeCell ref="AN54:BA54"/>
    <mergeCell ref="BB54:BN54"/>
    <mergeCell ref="BO54:CA54"/>
    <mergeCell ref="CB54:CN54"/>
    <mergeCell ref="CO54:DA54"/>
    <mergeCell ref="A53:AD53"/>
    <mergeCell ref="BO52:CA52"/>
    <mergeCell ref="CB52:CN52"/>
    <mergeCell ref="CO52:DA52"/>
    <mergeCell ref="A51:AD51"/>
    <mergeCell ref="A52:AD52"/>
    <mergeCell ref="AE52:AM52"/>
    <mergeCell ref="AN52:BA52"/>
    <mergeCell ref="BB52:BN52"/>
    <mergeCell ref="BO50:CA50"/>
    <mergeCell ref="CB50:CN50"/>
    <mergeCell ref="CO50:DA50"/>
    <mergeCell ref="CO51:DA51"/>
    <mergeCell ref="A50:AD50"/>
    <mergeCell ref="AE50:AM50"/>
    <mergeCell ref="AN50:BA50"/>
    <mergeCell ref="BB50:BN50"/>
    <mergeCell ref="BO51:CA51"/>
    <mergeCell ref="AE51:AM51"/>
    <mergeCell ref="AN51:BA51"/>
    <mergeCell ref="BO5:CA5"/>
    <mergeCell ref="BO7:CA7"/>
    <mergeCell ref="BB2:DA2"/>
    <mergeCell ref="BB3:BN3"/>
    <mergeCell ref="CB3:CN3"/>
    <mergeCell ref="CO3:DA3"/>
    <mergeCell ref="CB5:CN5"/>
    <mergeCell ref="CO5:DA5"/>
    <mergeCell ref="BO6:CA6"/>
    <mergeCell ref="BB7:BN7"/>
    <mergeCell ref="CB48:CN48"/>
    <mergeCell ref="CO48:DA48"/>
    <mergeCell ref="A47:AD47"/>
    <mergeCell ref="AE47:AM47"/>
    <mergeCell ref="AN47:BA47"/>
    <mergeCell ref="BB47:BN47"/>
    <mergeCell ref="A48:AD48"/>
    <mergeCell ref="AE48:AM48"/>
    <mergeCell ref="AN48:BA48"/>
    <mergeCell ref="AN8:BA8"/>
    <mergeCell ref="CO41:DA41"/>
    <mergeCell ref="A42:AD42"/>
    <mergeCell ref="AE42:AM42"/>
    <mergeCell ref="AN42:BA42"/>
    <mergeCell ref="BB42:BN42"/>
    <mergeCell ref="BO42:CA42"/>
    <mergeCell ref="CB42:CN42"/>
    <mergeCell ref="CO42:DA42"/>
    <mergeCell ref="A39:AD39"/>
    <mergeCell ref="A29:AD29"/>
    <mergeCell ref="AE29:AM29"/>
    <mergeCell ref="AN29:BA29"/>
    <mergeCell ref="AN13:BA13"/>
    <mergeCell ref="A14:AD14"/>
    <mergeCell ref="AE14:AM14"/>
    <mergeCell ref="AN25:BA25"/>
    <mergeCell ref="A26:AD26"/>
    <mergeCell ref="A13:AD13"/>
    <mergeCell ref="AE13:AM13"/>
    <mergeCell ref="AN5:BA5"/>
    <mergeCell ref="BB12:BN12"/>
    <mergeCell ref="BO37:CA37"/>
    <mergeCell ref="AE37:AM37"/>
    <mergeCell ref="AN37:BA37"/>
    <mergeCell ref="BB37:BN37"/>
    <mergeCell ref="AE5:AM5"/>
    <mergeCell ref="BB5:BN5"/>
    <mergeCell ref="AE7:AM7"/>
    <mergeCell ref="AN7:BA7"/>
    <mergeCell ref="BO38:CA38"/>
    <mergeCell ref="CB38:CN38"/>
    <mergeCell ref="CO38:DA38"/>
    <mergeCell ref="A37:AD37"/>
    <mergeCell ref="A38:AD38"/>
    <mergeCell ref="AE38:AM38"/>
    <mergeCell ref="AN38:BA38"/>
    <mergeCell ref="BB38:BN38"/>
    <mergeCell ref="BO36:CA36"/>
    <mergeCell ref="CB36:CN36"/>
    <mergeCell ref="CO36:DA36"/>
    <mergeCell ref="CB37:CN37"/>
    <mergeCell ref="CO37:DA37"/>
    <mergeCell ref="A36:AD36"/>
    <mergeCell ref="AE36:AM36"/>
    <mergeCell ref="AN36:BA36"/>
    <mergeCell ref="BB36:BN36"/>
    <mergeCell ref="CB35:CN35"/>
    <mergeCell ref="BO34:CA34"/>
    <mergeCell ref="CB34:CN34"/>
    <mergeCell ref="CB30:CN30"/>
    <mergeCell ref="BO33:CA33"/>
    <mergeCell ref="CB32:CN32"/>
    <mergeCell ref="BO29:CA29"/>
    <mergeCell ref="CB29:CN29"/>
    <mergeCell ref="CB23:CN23"/>
    <mergeCell ref="CO23:DA23"/>
    <mergeCell ref="BO24:CA24"/>
    <mergeCell ref="CB24:CN24"/>
    <mergeCell ref="BO27:CA27"/>
    <mergeCell ref="CB25:CN25"/>
    <mergeCell ref="CO24:DA24"/>
    <mergeCell ref="CB27:CN27"/>
    <mergeCell ref="CO35:DA35"/>
    <mergeCell ref="BO30:CA30"/>
    <mergeCell ref="CB31:CN31"/>
    <mergeCell ref="CO31:DA31"/>
    <mergeCell ref="BO31:CA31"/>
    <mergeCell ref="BO32:CA32"/>
    <mergeCell ref="CO32:DA32"/>
    <mergeCell ref="CB33:CN33"/>
    <mergeCell ref="CO33:DA33"/>
    <mergeCell ref="BO35:CA35"/>
    <mergeCell ref="A31:AD31"/>
    <mergeCell ref="AE31:AM31"/>
    <mergeCell ref="AE32:AM32"/>
    <mergeCell ref="AN32:BA32"/>
    <mergeCell ref="BO8:CA8"/>
    <mergeCell ref="CO28:DA28"/>
    <mergeCell ref="CO29:DA29"/>
    <mergeCell ref="CB8:CN8"/>
    <mergeCell ref="CO8:DA8"/>
    <mergeCell ref="BO23:CA23"/>
    <mergeCell ref="CO27:DA27"/>
    <mergeCell ref="BO28:CA28"/>
    <mergeCell ref="CB28:CN28"/>
    <mergeCell ref="A35:AD35"/>
    <mergeCell ref="AE35:AM35"/>
    <mergeCell ref="AN35:BA35"/>
    <mergeCell ref="BB35:BN35"/>
    <mergeCell ref="A30:AD30"/>
    <mergeCell ref="BB31:BN31"/>
    <mergeCell ref="A32:AD32"/>
    <mergeCell ref="BO26:CA26"/>
    <mergeCell ref="A25:AD25"/>
    <mergeCell ref="AE25:AM25"/>
    <mergeCell ref="BB25:BN25"/>
    <mergeCell ref="BO25:CA25"/>
    <mergeCell ref="CO30:DA30"/>
    <mergeCell ref="BB29:BN29"/>
    <mergeCell ref="CO25:DA25"/>
    <mergeCell ref="CB26:CN26"/>
    <mergeCell ref="CO26:DA26"/>
    <mergeCell ref="AN39:BA39"/>
    <mergeCell ref="AE39:AM39"/>
    <mergeCell ref="AE26:AM26"/>
    <mergeCell ref="AN26:BA26"/>
    <mergeCell ref="BB26:BN26"/>
    <mergeCell ref="AE30:AM30"/>
    <mergeCell ref="BB27:BN27"/>
    <mergeCell ref="AN34:BA34"/>
    <mergeCell ref="BB34:BN34"/>
    <mergeCell ref="BB32:BN32"/>
    <mergeCell ref="BB23:BN23"/>
    <mergeCell ref="AN24:BA24"/>
    <mergeCell ref="BB24:BN24"/>
    <mergeCell ref="AE40:AM40"/>
    <mergeCell ref="AN40:BA40"/>
    <mergeCell ref="BB40:BN40"/>
    <mergeCell ref="AN30:BA30"/>
    <mergeCell ref="BB30:BN30"/>
    <mergeCell ref="BB39:BN39"/>
    <mergeCell ref="AN31:BA31"/>
    <mergeCell ref="BO22:CA22"/>
    <mergeCell ref="CB22:CN22"/>
    <mergeCell ref="AN21:BA21"/>
    <mergeCell ref="BB22:BN22"/>
    <mergeCell ref="A27:AD27"/>
    <mergeCell ref="AE27:AM27"/>
    <mergeCell ref="AN27:BA27"/>
    <mergeCell ref="A21:AD21"/>
    <mergeCell ref="A22:AD22"/>
    <mergeCell ref="AE22:AM22"/>
    <mergeCell ref="BB20:BN20"/>
    <mergeCell ref="BO19:CA19"/>
    <mergeCell ref="AN20:BA20"/>
    <mergeCell ref="BB21:BN21"/>
    <mergeCell ref="BO20:CA20"/>
    <mergeCell ref="CB20:CN20"/>
    <mergeCell ref="CO22:DA22"/>
    <mergeCell ref="BO21:CA21"/>
    <mergeCell ref="CB21:CN21"/>
    <mergeCell ref="CO21:DA21"/>
    <mergeCell ref="AE12:AM12"/>
    <mergeCell ref="AN12:BA12"/>
    <mergeCell ref="BO12:CA12"/>
    <mergeCell ref="CB12:CN12"/>
    <mergeCell ref="BO17:CA17"/>
    <mergeCell ref="AN16:BA16"/>
    <mergeCell ref="CO20:DA20"/>
    <mergeCell ref="BO13:CA13"/>
    <mergeCell ref="CB13:CN13"/>
    <mergeCell ref="BO14:CA14"/>
    <mergeCell ref="CB15:CN15"/>
    <mergeCell ref="CO17:DA17"/>
    <mergeCell ref="BO16:CA16"/>
    <mergeCell ref="CB16:CN16"/>
    <mergeCell ref="CB18:CN18"/>
    <mergeCell ref="CO18:DA18"/>
    <mergeCell ref="CO15:DA15"/>
    <mergeCell ref="AE17:AM17"/>
    <mergeCell ref="A19:AD19"/>
    <mergeCell ref="AE19:AM19"/>
    <mergeCell ref="AN19:BA19"/>
    <mergeCell ref="BB19:BN19"/>
    <mergeCell ref="BO18:CA18"/>
    <mergeCell ref="CB17:CN17"/>
    <mergeCell ref="AN22:BA22"/>
    <mergeCell ref="AE21:AM21"/>
    <mergeCell ref="A24:AD24"/>
    <mergeCell ref="AE24:AM24"/>
    <mergeCell ref="A23:AD23"/>
    <mergeCell ref="AE23:AM23"/>
    <mergeCell ref="AN23:BA23"/>
    <mergeCell ref="A1:DA1"/>
    <mergeCell ref="A4:AD4"/>
    <mergeCell ref="AE4:AM4"/>
    <mergeCell ref="AN4:BA4"/>
    <mergeCell ref="BB4:BN4"/>
    <mergeCell ref="A20:AD20"/>
    <mergeCell ref="AE20:AM20"/>
    <mergeCell ref="BO4:CA4"/>
    <mergeCell ref="CB4:CN4"/>
    <mergeCell ref="AN2:BA3"/>
    <mergeCell ref="BO3:CA3"/>
    <mergeCell ref="CO4:DA4"/>
    <mergeCell ref="A2:AD3"/>
    <mergeCell ref="AE2:AM3"/>
    <mergeCell ref="A10:AD10"/>
    <mergeCell ref="AE10:AM10"/>
    <mergeCell ref="AE8:AM8"/>
    <mergeCell ref="BO9:CA9"/>
    <mergeCell ref="CB9:CN9"/>
    <mergeCell ref="AN10:BA10"/>
    <mergeCell ref="A11:AD11"/>
    <mergeCell ref="AE11:AM11"/>
    <mergeCell ref="A18:AD18"/>
    <mergeCell ref="AE18:AM18"/>
    <mergeCell ref="A15:AD15"/>
    <mergeCell ref="AE15:AM15"/>
    <mergeCell ref="A16:AD16"/>
    <mergeCell ref="AE16:AM16"/>
    <mergeCell ref="A17:AD17"/>
    <mergeCell ref="A12:AD12"/>
    <mergeCell ref="BB10:BN10"/>
    <mergeCell ref="BO10:CA10"/>
    <mergeCell ref="CB10:CN10"/>
    <mergeCell ref="AN11:BA11"/>
    <mergeCell ref="BB11:BN11"/>
    <mergeCell ref="AN18:BA18"/>
    <mergeCell ref="BB18:BN18"/>
    <mergeCell ref="AN17:BA17"/>
    <mergeCell ref="AN14:BA14"/>
    <mergeCell ref="BB17:BN17"/>
    <mergeCell ref="BB13:BN13"/>
    <mergeCell ref="BB14:BN14"/>
    <mergeCell ref="AN15:BA15"/>
    <mergeCell ref="BB16:BN16"/>
    <mergeCell ref="CO9:DA9"/>
    <mergeCell ref="A5:AD5"/>
    <mergeCell ref="A7:AD7"/>
    <mergeCell ref="A8:AD8"/>
    <mergeCell ref="A9:AD9"/>
    <mergeCell ref="AE9:AM9"/>
    <mergeCell ref="AN9:BA9"/>
    <mergeCell ref="BB9:BN9"/>
    <mergeCell ref="CB7:CN7"/>
    <mergeCell ref="CO7:DA7"/>
    <mergeCell ref="A55:AD55"/>
    <mergeCell ref="AE55:AM55"/>
    <mergeCell ref="AN55:BA55"/>
    <mergeCell ref="BB55:BN55"/>
    <mergeCell ref="BO55:CA55"/>
    <mergeCell ref="CB55:CN55"/>
    <mergeCell ref="CO10:DA10"/>
    <mergeCell ref="BO11:CA11"/>
    <mergeCell ref="CB11:CN11"/>
    <mergeCell ref="CO11:DA11"/>
    <mergeCell ref="CB19:CN19"/>
    <mergeCell ref="CO19:DA19"/>
    <mergeCell ref="CO16:DA16"/>
    <mergeCell ref="CO12:DA12"/>
    <mergeCell ref="CB14:CN14"/>
    <mergeCell ref="CO14:DA14"/>
    <mergeCell ref="CO55:DA55"/>
    <mergeCell ref="A56:AD56"/>
    <mergeCell ref="AE56:AM56"/>
    <mergeCell ref="AN56:BA56"/>
    <mergeCell ref="BB56:BN56"/>
    <mergeCell ref="BO56:CA56"/>
    <mergeCell ref="CB56:CN56"/>
    <mergeCell ref="CO56:DA56"/>
    <mergeCell ref="BO57:CA57"/>
    <mergeCell ref="CB57:CN57"/>
    <mergeCell ref="CO57:DA57"/>
    <mergeCell ref="A57:AD57"/>
    <mergeCell ref="AE57:AM57"/>
    <mergeCell ref="AN57:BA57"/>
    <mergeCell ref="BB57:BN57"/>
    <mergeCell ref="BO59:CA59"/>
    <mergeCell ref="CB59:CN59"/>
    <mergeCell ref="CO59:DA59"/>
    <mergeCell ref="A58:AD58"/>
    <mergeCell ref="AE58:AM58"/>
    <mergeCell ref="AN58:BA58"/>
    <mergeCell ref="BB58:BN58"/>
    <mergeCell ref="BO58:CA58"/>
    <mergeCell ref="CB58:CN58"/>
    <mergeCell ref="CO60:DA60"/>
    <mergeCell ref="A60:AD60"/>
    <mergeCell ref="AE60:AM60"/>
    <mergeCell ref="AN60:BA60"/>
    <mergeCell ref="BB60:BN60"/>
    <mergeCell ref="CO58:DA58"/>
    <mergeCell ref="A59:AD59"/>
    <mergeCell ref="AE59:AM59"/>
    <mergeCell ref="AN59:BA59"/>
    <mergeCell ref="BB59:BN59"/>
    <mergeCell ref="AN61:BA61"/>
    <mergeCell ref="BB61:BN61"/>
    <mergeCell ref="BO61:CA61"/>
    <mergeCell ref="CB61:CN61"/>
    <mergeCell ref="BO60:CA60"/>
    <mergeCell ref="CB60:CN60"/>
    <mergeCell ref="CO61:DA61"/>
    <mergeCell ref="A62:AD62"/>
    <mergeCell ref="AE62:AM62"/>
    <mergeCell ref="AN62:BA62"/>
    <mergeCell ref="BB62:BN62"/>
    <mergeCell ref="BO62:CA62"/>
    <mergeCell ref="CB62:CN62"/>
    <mergeCell ref="CO62:DA62"/>
    <mergeCell ref="A61:AD61"/>
    <mergeCell ref="AE61:AM61"/>
    <mergeCell ref="CB64:CN64"/>
    <mergeCell ref="CO64:DA64"/>
    <mergeCell ref="A63:AD63"/>
    <mergeCell ref="AE63:AM63"/>
    <mergeCell ref="AN63:BA63"/>
    <mergeCell ref="BB63:BN63"/>
    <mergeCell ref="BO63:CA63"/>
    <mergeCell ref="CB63:CN63"/>
    <mergeCell ref="AN65:BA65"/>
    <mergeCell ref="BB65:BN65"/>
    <mergeCell ref="BO65:CA65"/>
    <mergeCell ref="CB65:CN65"/>
    <mergeCell ref="CO63:DA63"/>
    <mergeCell ref="A64:AD64"/>
    <mergeCell ref="AE64:AM64"/>
    <mergeCell ref="AN64:BA64"/>
    <mergeCell ref="BB64:BN64"/>
    <mergeCell ref="BO64:CA64"/>
    <mergeCell ref="CO65:DA65"/>
    <mergeCell ref="A66:AD66"/>
    <mergeCell ref="AE66:AM66"/>
    <mergeCell ref="AN66:BA66"/>
    <mergeCell ref="BB66:BN66"/>
    <mergeCell ref="BO66:CA66"/>
    <mergeCell ref="CB66:CN66"/>
    <mergeCell ref="CO66:DA66"/>
    <mergeCell ref="A65:AD65"/>
    <mergeCell ref="AE65:AM65"/>
    <mergeCell ref="CB68:CN68"/>
    <mergeCell ref="CO68:DA68"/>
    <mergeCell ref="A67:AD67"/>
    <mergeCell ref="AE67:AM67"/>
    <mergeCell ref="AN67:BA67"/>
    <mergeCell ref="BB67:BN67"/>
    <mergeCell ref="BO67:CA67"/>
    <mergeCell ref="CB67:CN67"/>
    <mergeCell ref="AN69:BA69"/>
    <mergeCell ref="BB69:BN69"/>
    <mergeCell ref="BO69:CA69"/>
    <mergeCell ref="CB69:CN69"/>
    <mergeCell ref="CO67:DA67"/>
    <mergeCell ref="A68:AD68"/>
    <mergeCell ref="AE68:AM68"/>
    <mergeCell ref="AN68:BA68"/>
    <mergeCell ref="BB68:BN68"/>
    <mergeCell ref="BO68:CA68"/>
    <mergeCell ref="CO69:DA69"/>
    <mergeCell ref="A70:AD70"/>
    <mergeCell ref="AE70:AM70"/>
    <mergeCell ref="AN70:BA70"/>
    <mergeCell ref="BB70:BN70"/>
    <mergeCell ref="BO70:CA70"/>
    <mergeCell ref="CB70:CN70"/>
    <mergeCell ref="CO70:DA70"/>
    <mergeCell ref="A69:AD69"/>
    <mergeCell ref="AE69:AM69"/>
    <mergeCell ref="CB72:CN72"/>
    <mergeCell ref="CO72:DA72"/>
    <mergeCell ref="A71:AD71"/>
    <mergeCell ref="AE71:AM71"/>
    <mergeCell ref="AN71:BA71"/>
    <mergeCell ref="BB71:BN71"/>
    <mergeCell ref="BO71:CA71"/>
    <mergeCell ref="CB71:CN71"/>
    <mergeCell ref="AN73:BA73"/>
    <mergeCell ref="BB73:BN73"/>
    <mergeCell ref="BO73:CA73"/>
    <mergeCell ref="CB73:CN73"/>
    <mergeCell ref="CO71:DA71"/>
    <mergeCell ref="A72:AD72"/>
    <mergeCell ref="AE72:AM72"/>
    <mergeCell ref="AN72:BA72"/>
    <mergeCell ref="BB72:BN72"/>
    <mergeCell ref="BO72:CA72"/>
    <mergeCell ref="CO73:DA73"/>
    <mergeCell ref="CO74:DA74"/>
    <mergeCell ref="A74:AD74"/>
    <mergeCell ref="AE74:AM74"/>
    <mergeCell ref="AN74:BA74"/>
    <mergeCell ref="BB74:BN74"/>
    <mergeCell ref="BO74:CA74"/>
    <mergeCell ref="CB74:CN74"/>
    <mergeCell ref="A73:AD73"/>
    <mergeCell ref="AE73:AM73"/>
    <mergeCell ref="CO76:DA76"/>
    <mergeCell ref="AE75:AM75"/>
    <mergeCell ref="AN75:BA75"/>
    <mergeCell ref="BB75:BN75"/>
    <mergeCell ref="BO75:CA75"/>
    <mergeCell ref="CB75:CN75"/>
    <mergeCell ref="A77:AD77"/>
    <mergeCell ref="BO77:CA77"/>
    <mergeCell ref="CB77:CN77"/>
    <mergeCell ref="CO75:DA75"/>
    <mergeCell ref="A76:AD76"/>
    <mergeCell ref="AE76:AM76"/>
    <mergeCell ref="AN76:BA76"/>
    <mergeCell ref="BB76:BN76"/>
    <mergeCell ref="BO76:CA76"/>
    <mergeCell ref="CB76:CN76"/>
    <mergeCell ref="A78:AD78"/>
    <mergeCell ref="AE78:AM78"/>
    <mergeCell ref="AN78:BA78"/>
    <mergeCell ref="BB78:BN78"/>
    <mergeCell ref="BO78:CA78"/>
    <mergeCell ref="CB78:CN78"/>
    <mergeCell ref="AN79:BA79"/>
    <mergeCell ref="BB79:BN79"/>
    <mergeCell ref="BO79:CA79"/>
    <mergeCell ref="CB79:CN79"/>
    <mergeCell ref="CO77:DA77"/>
    <mergeCell ref="CO78:DA78"/>
    <mergeCell ref="CO79:DA79"/>
    <mergeCell ref="A33:AD33"/>
    <mergeCell ref="AE33:AM33"/>
    <mergeCell ref="AN33:BA33"/>
    <mergeCell ref="BB33:BN33"/>
    <mergeCell ref="A80:AD80"/>
    <mergeCell ref="AE80:AM80"/>
    <mergeCell ref="AN80:BA80"/>
    <mergeCell ref="BB80:BN80"/>
    <mergeCell ref="AE77:AM77"/>
    <mergeCell ref="AE79:AM79"/>
    <mergeCell ref="CO80:DA80"/>
    <mergeCell ref="A79:AD79"/>
    <mergeCell ref="CO34:DA34"/>
    <mergeCell ref="A34:AD34"/>
    <mergeCell ref="AE34:AM34"/>
    <mergeCell ref="A75:AD75"/>
    <mergeCell ref="AN77:BA77"/>
    <mergeCell ref="BB77:BN77"/>
    <mergeCell ref="BO80:CA80"/>
    <mergeCell ref="CB80:CN80"/>
  </mergeCells>
  <printOptions/>
  <pageMargins left="0.7874015748031497" right="0.34" top="0.47" bottom="0.24" header="0.1968503937007874" footer="0.1968503937007874"/>
  <pageSetup horizontalDpi="600" verticalDpi="600" orientation="portrait" paperSize="9" r:id="rId1"/>
  <rowBreaks count="1" manualBreakCount="1">
    <brk id="53" max="10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A80"/>
  <sheetViews>
    <sheetView zoomScaleSheetLayoutView="120" zoomScalePageLayoutView="0" workbookViewId="0" topLeftCell="A51">
      <selection activeCell="A60" sqref="A60:AD60"/>
    </sheetView>
  </sheetViews>
  <sheetFormatPr defaultColWidth="0.875" defaultRowHeight="12.75"/>
  <cols>
    <col min="1" max="29" width="0.875" style="1" customWidth="1"/>
    <col min="30" max="30" width="3.875" style="1" customWidth="1"/>
    <col min="31" max="16384" width="0.875" style="1" customWidth="1"/>
  </cols>
  <sheetData>
    <row r="1" spans="1:105" s="23" customFormat="1" ht="27.75" customHeight="1">
      <c r="A1" s="147" t="s">
        <v>162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</row>
    <row r="2" spans="1:105" s="2" customFormat="1" ht="13.5" customHeight="1">
      <c r="A2" s="138" t="s">
        <v>81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E2" s="138" t="s">
        <v>24</v>
      </c>
      <c r="AF2" s="139"/>
      <c r="AG2" s="139"/>
      <c r="AH2" s="139"/>
      <c r="AI2" s="139"/>
      <c r="AJ2" s="139"/>
      <c r="AK2" s="139"/>
      <c r="AL2" s="139"/>
      <c r="AM2" s="140"/>
      <c r="AN2" s="138" t="s">
        <v>13</v>
      </c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40"/>
      <c r="BB2" s="163" t="s">
        <v>25</v>
      </c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4"/>
    </row>
    <row r="3" spans="1:105" s="2" customFormat="1" ht="61.5" customHeight="1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3"/>
      <c r="AE3" s="141"/>
      <c r="AF3" s="142"/>
      <c r="AG3" s="142"/>
      <c r="AH3" s="142"/>
      <c r="AI3" s="142"/>
      <c r="AJ3" s="142"/>
      <c r="AK3" s="142"/>
      <c r="AL3" s="142"/>
      <c r="AM3" s="143"/>
      <c r="AN3" s="141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3"/>
      <c r="BB3" s="113" t="s">
        <v>26</v>
      </c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4"/>
      <c r="BO3" s="113" t="s">
        <v>27</v>
      </c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4"/>
      <c r="CB3" s="113" t="s">
        <v>28</v>
      </c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4"/>
      <c r="CO3" s="113" t="s">
        <v>95</v>
      </c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4"/>
    </row>
    <row r="4" spans="1:105" s="25" customFormat="1" ht="13.5" customHeight="1">
      <c r="A4" s="144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6"/>
      <c r="AE4" s="144">
        <v>2</v>
      </c>
      <c r="AF4" s="145"/>
      <c r="AG4" s="145"/>
      <c r="AH4" s="145"/>
      <c r="AI4" s="145"/>
      <c r="AJ4" s="145"/>
      <c r="AK4" s="145"/>
      <c r="AL4" s="145"/>
      <c r="AM4" s="146"/>
      <c r="AN4" s="144">
        <v>3</v>
      </c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6"/>
      <c r="BB4" s="144">
        <v>4</v>
      </c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6"/>
      <c r="BO4" s="144">
        <v>5</v>
      </c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6"/>
      <c r="CB4" s="144">
        <v>6</v>
      </c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6"/>
      <c r="CO4" s="144">
        <v>7</v>
      </c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6"/>
    </row>
    <row r="5" spans="1:105" s="26" customFormat="1" ht="50.25" customHeight="1">
      <c r="A5" s="122" t="s">
        <v>96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4"/>
      <c r="AE5" s="125" t="s">
        <v>9</v>
      </c>
      <c r="AF5" s="126"/>
      <c r="AG5" s="126"/>
      <c r="AH5" s="126"/>
      <c r="AI5" s="126"/>
      <c r="AJ5" s="126"/>
      <c r="AK5" s="126"/>
      <c r="AL5" s="126"/>
      <c r="AM5" s="127"/>
      <c r="AN5" s="119">
        <v>0</v>
      </c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1"/>
      <c r="BB5" s="115">
        <v>0</v>
      </c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5">
        <v>0</v>
      </c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5">
        <v>0</v>
      </c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5">
        <v>0</v>
      </c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7"/>
    </row>
    <row r="6" spans="1:105" s="26" customFormat="1" ht="63" customHeight="1">
      <c r="A6" s="122" t="s">
        <v>82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4"/>
      <c r="AE6" s="125" t="s">
        <v>31</v>
      </c>
      <c r="AF6" s="126"/>
      <c r="AG6" s="126"/>
      <c r="AH6" s="126"/>
      <c r="AI6" s="126"/>
      <c r="AJ6" s="126"/>
      <c r="AK6" s="126"/>
      <c r="AL6" s="126"/>
      <c r="AM6" s="127"/>
      <c r="AN6" s="115">
        <v>0</v>
      </c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5">
        <v>0</v>
      </c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94" t="s">
        <v>9</v>
      </c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6"/>
      <c r="CB6" s="94" t="s">
        <v>9</v>
      </c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6"/>
      <c r="CO6" s="94" t="s">
        <v>9</v>
      </c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1:105" s="27" customFormat="1" ht="13.5" customHeight="1">
      <c r="A7" s="148" t="s">
        <v>10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50"/>
      <c r="AE7" s="128" t="s">
        <v>9</v>
      </c>
      <c r="AF7" s="129"/>
      <c r="AG7" s="129"/>
      <c r="AH7" s="129"/>
      <c r="AI7" s="129"/>
      <c r="AJ7" s="129"/>
      <c r="AK7" s="129"/>
      <c r="AL7" s="129"/>
      <c r="AM7" s="130"/>
      <c r="AN7" s="110">
        <f>BB7+BO7+CB7+CO7</f>
        <v>63985060</v>
      </c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2"/>
      <c r="BB7" s="110">
        <v>46471000</v>
      </c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2"/>
      <c r="BO7" s="110">
        <v>4014060</v>
      </c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2"/>
      <c r="CB7" s="151">
        <v>0</v>
      </c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3"/>
      <c r="CO7" s="110">
        <f>CO9+CO12+CO18</f>
        <v>13500000</v>
      </c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2"/>
    </row>
    <row r="8" spans="1:105" s="27" customFormat="1" ht="13.5" customHeight="1">
      <c r="A8" s="122" t="s">
        <v>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4"/>
      <c r="AE8" s="125" t="s">
        <v>9</v>
      </c>
      <c r="AF8" s="126"/>
      <c r="AG8" s="126"/>
      <c r="AH8" s="126"/>
      <c r="AI8" s="126"/>
      <c r="AJ8" s="126"/>
      <c r="AK8" s="126"/>
      <c r="AL8" s="126"/>
      <c r="AM8" s="127"/>
      <c r="AN8" s="94" t="s">
        <v>9</v>
      </c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6"/>
      <c r="BB8" s="94" t="s">
        <v>9</v>
      </c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6"/>
      <c r="BO8" s="94" t="s">
        <v>9</v>
      </c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6"/>
      <c r="CB8" s="94" t="s">
        <v>9</v>
      </c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6"/>
      <c r="CO8" s="94" t="s">
        <v>9</v>
      </c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6"/>
    </row>
    <row r="9" spans="1:105" s="27" customFormat="1" ht="100.5" customHeight="1">
      <c r="A9" s="122" t="s">
        <v>110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4"/>
      <c r="AE9" s="125" t="s">
        <v>29</v>
      </c>
      <c r="AF9" s="126"/>
      <c r="AG9" s="126"/>
      <c r="AH9" s="126"/>
      <c r="AI9" s="126"/>
      <c r="AJ9" s="126"/>
      <c r="AK9" s="126"/>
      <c r="AL9" s="126"/>
      <c r="AM9" s="127"/>
      <c r="AN9" s="97">
        <f>CO9</f>
        <v>4800000</v>
      </c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9"/>
      <c r="BB9" s="94" t="s">
        <v>9</v>
      </c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6"/>
      <c r="BO9" s="94" t="s">
        <v>9</v>
      </c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6"/>
      <c r="CB9" s="94" t="s">
        <v>9</v>
      </c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6"/>
      <c r="CO9" s="97">
        <f>CO10+CO11</f>
        <v>4800000</v>
      </c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9"/>
    </row>
    <row r="10" spans="1:105" s="27" customFormat="1" ht="69" customHeight="1">
      <c r="A10" s="122" t="s">
        <v>175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4"/>
      <c r="AE10" s="125"/>
      <c r="AF10" s="126"/>
      <c r="AG10" s="126"/>
      <c r="AH10" s="126"/>
      <c r="AI10" s="126"/>
      <c r="AJ10" s="126"/>
      <c r="AK10" s="126"/>
      <c r="AL10" s="126"/>
      <c r="AM10" s="127"/>
      <c r="AN10" s="97">
        <f aca="true" t="shared" si="0" ref="AN10:AN27">CO10</f>
        <v>2600000</v>
      </c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9"/>
      <c r="BB10" s="94" t="s">
        <v>9</v>
      </c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6"/>
      <c r="BO10" s="94" t="s">
        <v>9</v>
      </c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6"/>
      <c r="CB10" s="94" t="s">
        <v>9</v>
      </c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6"/>
      <c r="CO10" s="97">
        <v>2600000</v>
      </c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9"/>
    </row>
    <row r="11" spans="1:105" s="27" customFormat="1" ht="24.75" customHeight="1">
      <c r="A11" s="122" t="s">
        <v>176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4"/>
      <c r="AE11" s="125"/>
      <c r="AF11" s="126"/>
      <c r="AG11" s="126"/>
      <c r="AH11" s="126"/>
      <c r="AI11" s="126"/>
      <c r="AJ11" s="126"/>
      <c r="AK11" s="126"/>
      <c r="AL11" s="126"/>
      <c r="AM11" s="127"/>
      <c r="AN11" s="97">
        <f t="shared" si="0"/>
        <v>2200000</v>
      </c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9"/>
      <c r="BB11" s="94" t="s">
        <v>9</v>
      </c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6"/>
      <c r="BO11" s="94" t="s">
        <v>9</v>
      </c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6"/>
      <c r="CB11" s="94" t="s">
        <v>9</v>
      </c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6"/>
      <c r="CO11" s="97">
        <v>2200000</v>
      </c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9"/>
    </row>
    <row r="12" spans="1:105" s="27" customFormat="1" ht="78" customHeight="1">
      <c r="A12" s="122" t="s">
        <v>108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4"/>
      <c r="AE12" s="125" t="s">
        <v>29</v>
      </c>
      <c r="AF12" s="126"/>
      <c r="AG12" s="126"/>
      <c r="AH12" s="126"/>
      <c r="AI12" s="126"/>
      <c r="AJ12" s="126"/>
      <c r="AK12" s="126"/>
      <c r="AL12" s="126"/>
      <c r="AM12" s="127"/>
      <c r="AN12" s="97">
        <f t="shared" si="0"/>
        <v>8000000</v>
      </c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9"/>
      <c r="BB12" s="94" t="s">
        <v>9</v>
      </c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6"/>
      <c r="BO12" s="94" t="s">
        <v>9</v>
      </c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6"/>
      <c r="CB12" s="94" t="s">
        <v>9</v>
      </c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6"/>
      <c r="CO12" s="97">
        <f>CO13+CO14+CO15+CO16+CO17</f>
        <v>8000000</v>
      </c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9"/>
    </row>
    <row r="13" spans="1:105" s="27" customFormat="1" ht="41.25" customHeight="1">
      <c r="A13" s="122" t="s">
        <v>116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4"/>
      <c r="AE13" s="125"/>
      <c r="AF13" s="126"/>
      <c r="AG13" s="126"/>
      <c r="AH13" s="126"/>
      <c r="AI13" s="126"/>
      <c r="AJ13" s="126"/>
      <c r="AK13" s="126"/>
      <c r="AL13" s="126"/>
      <c r="AM13" s="127"/>
      <c r="AN13" s="97">
        <f t="shared" si="0"/>
        <v>4800000</v>
      </c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9"/>
      <c r="BB13" s="94" t="s">
        <v>9</v>
      </c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6"/>
      <c r="BO13" s="94" t="s">
        <v>9</v>
      </c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6"/>
      <c r="CB13" s="94" t="s">
        <v>9</v>
      </c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6"/>
      <c r="CO13" s="97">
        <v>4800000</v>
      </c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9"/>
    </row>
    <row r="14" spans="1:105" s="27" customFormat="1" ht="13.5" customHeight="1">
      <c r="A14" s="122" t="s">
        <v>113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4"/>
      <c r="AE14" s="125"/>
      <c r="AF14" s="126"/>
      <c r="AG14" s="126"/>
      <c r="AH14" s="126"/>
      <c r="AI14" s="126"/>
      <c r="AJ14" s="126"/>
      <c r="AK14" s="126"/>
      <c r="AL14" s="126"/>
      <c r="AM14" s="127"/>
      <c r="AN14" s="97">
        <f t="shared" si="0"/>
        <v>250000</v>
      </c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9"/>
      <c r="BB14" s="94" t="s">
        <v>9</v>
      </c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6"/>
      <c r="BO14" s="94" t="s">
        <v>9</v>
      </c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6"/>
      <c r="CB14" s="94" t="s">
        <v>9</v>
      </c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6"/>
      <c r="CO14" s="97">
        <v>250000</v>
      </c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9"/>
    </row>
    <row r="15" spans="1:105" s="27" customFormat="1" ht="27.75" customHeight="1">
      <c r="A15" s="122" t="s">
        <v>112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4"/>
      <c r="AE15" s="125"/>
      <c r="AF15" s="126"/>
      <c r="AG15" s="126"/>
      <c r="AH15" s="126"/>
      <c r="AI15" s="126"/>
      <c r="AJ15" s="126"/>
      <c r="AK15" s="126"/>
      <c r="AL15" s="126"/>
      <c r="AM15" s="127"/>
      <c r="AN15" s="97">
        <f t="shared" si="0"/>
        <v>2900000</v>
      </c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9"/>
      <c r="BB15" s="94" t="s">
        <v>9</v>
      </c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6"/>
      <c r="BO15" s="94" t="s">
        <v>9</v>
      </c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6"/>
      <c r="CB15" s="94" t="s">
        <v>9</v>
      </c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6"/>
      <c r="CO15" s="97">
        <v>2900000</v>
      </c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9"/>
    </row>
    <row r="16" spans="1:105" s="27" customFormat="1" ht="29.25" customHeight="1">
      <c r="A16" s="122" t="s">
        <v>114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4"/>
      <c r="AE16" s="125"/>
      <c r="AF16" s="126"/>
      <c r="AG16" s="126"/>
      <c r="AH16" s="126"/>
      <c r="AI16" s="126"/>
      <c r="AJ16" s="126"/>
      <c r="AK16" s="126"/>
      <c r="AL16" s="126"/>
      <c r="AM16" s="127"/>
      <c r="AN16" s="97">
        <f t="shared" si="0"/>
        <v>50000</v>
      </c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9"/>
      <c r="BB16" s="94" t="s">
        <v>9</v>
      </c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6"/>
      <c r="BO16" s="94" t="s">
        <v>9</v>
      </c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6"/>
      <c r="CB16" s="94" t="s">
        <v>9</v>
      </c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6"/>
      <c r="CO16" s="97">
        <v>50000</v>
      </c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9"/>
    </row>
    <row r="17" spans="1:105" s="27" customFormat="1" ht="13.5" customHeight="1">
      <c r="A17" s="122" t="s">
        <v>115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4"/>
      <c r="AE17" s="125"/>
      <c r="AF17" s="126"/>
      <c r="AG17" s="126"/>
      <c r="AH17" s="126"/>
      <c r="AI17" s="126"/>
      <c r="AJ17" s="126"/>
      <c r="AK17" s="126"/>
      <c r="AL17" s="126"/>
      <c r="AM17" s="127"/>
      <c r="AN17" s="119">
        <f t="shared" si="0"/>
        <v>0</v>
      </c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1"/>
      <c r="BB17" s="94" t="s">
        <v>9</v>
      </c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6"/>
      <c r="BO17" s="94" t="s">
        <v>9</v>
      </c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6"/>
      <c r="CB17" s="94" t="s">
        <v>9</v>
      </c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6"/>
      <c r="CO17" s="132">
        <v>0</v>
      </c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4"/>
    </row>
    <row r="18" spans="1:105" s="27" customFormat="1" ht="37.5" customHeight="1">
      <c r="A18" s="122" t="s">
        <v>83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4"/>
      <c r="AE18" s="125" t="s">
        <v>9</v>
      </c>
      <c r="AF18" s="126"/>
      <c r="AG18" s="126"/>
      <c r="AH18" s="126"/>
      <c r="AI18" s="126"/>
      <c r="AJ18" s="126"/>
      <c r="AK18" s="126"/>
      <c r="AL18" s="126"/>
      <c r="AM18" s="127"/>
      <c r="AN18" s="97">
        <f t="shared" si="0"/>
        <v>700000</v>
      </c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9"/>
      <c r="BB18" s="94" t="s">
        <v>9</v>
      </c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6"/>
      <c r="BO18" s="94" t="s">
        <v>9</v>
      </c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6"/>
      <c r="CB18" s="94" t="s">
        <v>9</v>
      </c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6"/>
      <c r="CO18" s="97">
        <f>SUM(CO19:DA27)</f>
        <v>700000</v>
      </c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9"/>
    </row>
    <row r="19" spans="1:105" s="27" customFormat="1" ht="51" customHeight="1">
      <c r="A19" s="122" t="s">
        <v>32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4"/>
      <c r="AE19" s="125" t="s">
        <v>30</v>
      </c>
      <c r="AF19" s="126"/>
      <c r="AG19" s="126"/>
      <c r="AH19" s="126"/>
      <c r="AI19" s="126"/>
      <c r="AJ19" s="126"/>
      <c r="AK19" s="126"/>
      <c r="AL19" s="126"/>
      <c r="AM19" s="127"/>
      <c r="AN19" s="97">
        <f t="shared" si="0"/>
        <v>116000</v>
      </c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9"/>
      <c r="BB19" s="94" t="s">
        <v>9</v>
      </c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6"/>
      <c r="BO19" s="94" t="s">
        <v>9</v>
      </c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6"/>
      <c r="CB19" s="94" t="s">
        <v>9</v>
      </c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6"/>
      <c r="CO19" s="97">
        <v>116000</v>
      </c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9"/>
    </row>
    <row r="20" spans="1:105" s="27" customFormat="1" ht="25.5" customHeight="1">
      <c r="A20" s="122" t="s">
        <v>117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4"/>
      <c r="AE20" s="125" t="s">
        <v>30</v>
      </c>
      <c r="AF20" s="126"/>
      <c r="AG20" s="126"/>
      <c r="AH20" s="126"/>
      <c r="AI20" s="126"/>
      <c r="AJ20" s="126"/>
      <c r="AK20" s="126"/>
      <c r="AL20" s="126"/>
      <c r="AM20" s="127"/>
      <c r="AN20" s="119">
        <f t="shared" si="0"/>
        <v>0</v>
      </c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1"/>
      <c r="BB20" s="94" t="s">
        <v>9</v>
      </c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6"/>
      <c r="BO20" s="94" t="s">
        <v>9</v>
      </c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6"/>
      <c r="CB20" s="94" t="s">
        <v>9</v>
      </c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6"/>
      <c r="CO20" s="119">
        <v>0</v>
      </c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1"/>
    </row>
    <row r="21" spans="1:105" s="27" customFormat="1" ht="37.5" customHeight="1">
      <c r="A21" s="122" t="s">
        <v>118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4"/>
      <c r="AE21" s="125" t="s">
        <v>119</v>
      </c>
      <c r="AF21" s="126"/>
      <c r="AG21" s="126"/>
      <c r="AH21" s="126"/>
      <c r="AI21" s="126"/>
      <c r="AJ21" s="126"/>
      <c r="AK21" s="126"/>
      <c r="AL21" s="126"/>
      <c r="AM21" s="127"/>
      <c r="AN21" s="119">
        <f t="shared" si="0"/>
        <v>0</v>
      </c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1"/>
      <c r="BB21" s="94" t="s">
        <v>9</v>
      </c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6"/>
      <c r="BO21" s="94" t="s">
        <v>9</v>
      </c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6"/>
      <c r="CB21" s="94" t="s">
        <v>9</v>
      </c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6"/>
      <c r="CO21" s="119">
        <v>0</v>
      </c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1"/>
    </row>
    <row r="22" spans="1:105" s="27" customFormat="1" ht="25.5" customHeight="1">
      <c r="A22" s="122" t="s">
        <v>33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4"/>
      <c r="AE22" s="125" t="s">
        <v>31</v>
      </c>
      <c r="AF22" s="126"/>
      <c r="AG22" s="126"/>
      <c r="AH22" s="126"/>
      <c r="AI22" s="126"/>
      <c r="AJ22" s="126"/>
      <c r="AK22" s="126"/>
      <c r="AL22" s="126"/>
      <c r="AM22" s="127"/>
      <c r="AN22" s="119">
        <f t="shared" si="0"/>
        <v>0</v>
      </c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1"/>
      <c r="BB22" s="94" t="s">
        <v>9</v>
      </c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6"/>
      <c r="BO22" s="94" t="s">
        <v>9</v>
      </c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6"/>
      <c r="CB22" s="94" t="s">
        <v>9</v>
      </c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6"/>
      <c r="CO22" s="119">
        <v>0</v>
      </c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1"/>
    </row>
    <row r="23" spans="1:105" s="27" customFormat="1" ht="25.5" customHeight="1">
      <c r="A23" s="122" t="s">
        <v>120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4"/>
      <c r="AE23" s="125" t="s">
        <v>9</v>
      </c>
      <c r="AF23" s="126"/>
      <c r="AG23" s="126"/>
      <c r="AH23" s="126"/>
      <c r="AI23" s="126"/>
      <c r="AJ23" s="126"/>
      <c r="AK23" s="126"/>
      <c r="AL23" s="126"/>
      <c r="AM23" s="127"/>
      <c r="AN23" s="119">
        <f t="shared" si="0"/>
        <v>0</v>
      </c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1"/>
      <c r="BB23" s="94" t="s">
        <v>9</v>
      </c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6"/>
      <c r="BO23" s="94" t="s">
        <v>9</v>
      </c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6"/>
      <c r="CB23" s="94" t="s">
        <v>9</v>
      </c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6"/>
      <c r="CO23" s="119">
        <v>0</v>
      </c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1"/>
    </row>
    <row r="24" spans="1:105" s="27" customFormat="1" ht="25.5" customHeight="1">
      <c r="A24" s="122" t="s">
        <v>121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4"/>
      <c r="AE24" s="125" t="s">
        <v>122</v>
      </c>
      <c r="AF24" s="126"/>
      <c r="AG24" s="126"/>
      <c r="AH24" s="126"/>
      <c r="AI24" s="126"/>
      <c r="AJ24" s="126"/>
      <c r="AK24" s="126"/>
      <c r="AL24" s="126"/>
      <c r="AM24" s="127"/>
      <c r="AN24" s="97">
        <f t="shared" si="0"/>
        <v>34000</v>
      </c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9"/>
      <c r="BB24" s="94" t="s">
        <v>9</v>
      </c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6"/>
      <c r="BO24" s="94" t="s">
        <v>9</v>
      </c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6"/>
      <c r="CB24" s="94" t="s">
        <v>9</v>
      </c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6"/>
      <c r="CO24" s="97">
        <v>34000</v>
      </c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9"/>
    </row>
    <row r="25" spans="1:105" s="27" customFormat="1" ht="37.5" customHeight="1">
      <c r="A25" s="122" t="s">
        <v>123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4"/>
      <c r="AE25" s="125" t="s">
        <v>124</v>
      </c>
      <c r="AF25" s="126"/>
      <c r="AG25" s="126"/>
      <c r="AH25" s="126"/>
      <c r="AI25" s="126"/>
      <c r="AJ25" s="126"/>
      <c r="AK25" s="126"/>
      <c r="AL25" s="126"/>
      <c r="AM25" s="127"/>
      <c r="AN25" s="119">
        <f t="shared" si="0"/>
        <v>0</v>
      </c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1"/>
      <c r="BB25" s="94" t="s">
        <v>9</v>
      </c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6"/>
      <c r="BO25" s="94" t="s">
        <v>9</v>
      </c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6"/>
      <c r="CB25" s="94" t="s">
        <v>9</v>
      </c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6"/>
      <c r="CO25" s="119">
        <v>0</v>
      </c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1"/>
    </row>
    <row r="26" spans="1:105" s="27" customFormat="1" ht="25.5" customHeight="1">
      <c r="A26" s="122" t="s">
        <v>125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4"/>
      <c r="AE26" s="125" t="s">
        <v>126</v>
      </c>
      <c r="AF26" s="126"/>
      <c r="AG26" s="126"/>
      <c r="AH26" s="126"/>
      <c r="AI26" s="126"/>
      <c r="AJ26" s="126"/>
      <c r="AK26" s="126"/>
      <c r="AL26" s="126"/>
      <c r="AM26" s="127"/>
      <c r="AN26" s="119">
        <f t="shared" si="0"/>
        <v>0</v>
      </c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1"/>
      <c r="BB26" s="94" t="s">
        <v>9</v>
      </c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6"/>
      <c r="BO26" s="94" t="s">
        <v>9</v>
      </c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6"/>
      <c r="CB26" s="94" t="s">
        <v>9</v>
      </c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6"/>
      <c r="CO26" s="119">
        <v>0</v>
      </c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1"/>
    </row>
    <row r="27" spans="1:105" s="27" customFormat="1" ht="13.5" customHeight="1">
      <c r="A27" s="122" t="s">
        <v>34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4"/>
      <c r="AE27" s="125" t="s">
        <v>31</v>
      </c>
      <c r="AF27" s="126"/>
      <c r="AG27" s="126"/>
      <c r="AH27" s="126"/>
      <c r="AI27" s="126"/>
      <c r="AJ27" s="126"/>
      <c r="AK27" s="126"/>
      <c r="AL27" s="126"/>
      <c r="AM27" s="127"/>
      <c r="AN27" s="97">
        <f t="shared" si="0"/>
        <v>550000</v>
      </c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9"/>
      <c r="BB27" s="94" t="s">
        <v>9</v>
      </c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6"/>
      <c r="BO27" s="94" t="s">
        <v>9</v>
      </c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6"/>
      <c r="CB27" s="94" t="s">
        <v>9</v>
      </c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6"/>
      <c r="CO27" s="97">
        <v>550000</v>
      </c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9"/>
    </row>
    <row r="28" spans="1:105" s="28" customFormat="1" ht="13.5" customHeight="1">
      <c r="A28" s="148" t="s">
        <v>84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50"/>
      <c r="AE28" s="128" t="s">
        <v>9</v>
      </c>
      <c r="AF28" s="129"/>
      <c r="AG28" s="129"/>
      <c r="AH28" s="129"/>
      <c r="AI28" s="129"/>
      <c r="AJ28" s="129"/>
      <c r="AK28" s="129"/>
      <c r="AL28" s="129"/>
      <c r="AM28" s="130"/>
      <c r="AN28" s="170">
        <f>BB28+BO28+CB28+CO28</f>
        <v>63985060</v>
      </c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2"/>
      <c r="BB28" s="170">
        <f>BB29+BB60</f>
        <v>46471000</v>
      </c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2"/>
      <c r="BO28" s="170">
        <f>BO29+BO60</f>
        <v>4014060</v>
      </c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2"/>
      <c r="CB28" s="115">
        <v>0</v>
      </c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7"/>
      <c r="CO28" s="170">
        <f>CO29+CO60+CO65</f>
        <v>13500000</v>
      </c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2"/>
    </row>
    <row r="29" spans="1:105" s="27" customFormat="1" ht="13.5" customHeight="1">
      <c r="A29" s="122" t="s">
        <v>45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4"/>
      <c r="AE29" s="125" t="s">
        <v>35</v>
      </c>
      <c r="AF29" s="126"/>
      <c r="AG29" s="126"/>
      <c r="AH29" s="126"/>
      <c r="AI29" s="126"/>
      <c r="AJ29" s="126"/>
      <c r="AK29" s="126"/>
      <c r="AL29" s="126"/>
      <c r="AM29" s="127"/>
      <c r="AN29" s="167">
        <f>BB29+BO29+CB29+CO29</f>
        <v>62798060</v>
      </c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9"/>
      <c r="BB29" s="167">
        <f>BB30+BB39+BB57</f>
        <v>46371000</v>
      </c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9"/>
      <c r="BO29" s="167">
        <f>BO30+BO39+BO52+BO54+BO57</f>
        <v>4014060</v>
      </c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9"/>
      <c r="CB29" s="115">
        <v>0</v>
      </c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7"/>
      <c r="CO29" s="167">
        <f>CO30+CO39+CO47+CO49+CO52+CO54+CO57</f>
        <v>12413000</v>
      </c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9"/>
    </row>
    <row r="30" spans="1:105" s="27" customFormat="1" ht="25.5" customHeight="1">
      <c r="A30" s="122" t="s">
        <v>46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4"/>
      <c r="AE30" s="125" t="s">
        <v>36</v>
      </c>
      <c r="AF30" s="126"/>
      <c r="AG30" s="126"/>
      <c r="AH30" s="126"/>
      <c r="AI30" s="126"/>
      <c r="AJ30" s="126"/>
      <c r="AK30" s="126"/>
      <c r="AL30" s="126"/>
      <c r="AM30" s="127"/>
      <c r="AN30" s="97">
        <f>BB30+BO30+CO30</f>
        <v>42030000</v>
      </c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9"/>
      <c r="BB30" s="167">
        <f>BB31+BB37+BB38</f>
        <v>34005000</v>
      </c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9"/>
      <c r="BO30" s="115">
        <v>0</v>
      </c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7"/>
      <c r="CB30" s="94" t="s">
        <v>9</v>
      </c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6"/>
      <c r="CO30" s="164">
        <f>CO31+CO37+CO38</f>
        <v>8025000</v>
      </c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6"/>
    </row>
    <row r="31" spans="1:105" s="27" customFormat="1" ht="25.5" customHeight="1">
      <c r="A31" s="122" t="s">
        <v>85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4"/>
      <c r="AE31" s="125" t="s">
        <v>37</v>
      </c>
      <c r="AF31" s="126"/>
      <c r="AG31" s="126"/>
      <c r="AH31" s="126"/>
      <c r="AI31" s="126"/>
      <c r="AJ31" s="126"/>
      <c r="AK31" s="126"/>
      <c r="AL31" s="126"/>
      <c r="AM31" s="127"/>
      <c r="AN31" s="97">
        <f aca="true" t="shared" si="1" ref="AN31:AN78">BB31+BO31+CO31</f>
        <v>32300000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9"/>
      <c r="BB31" s="167">
        <f>SUM(BB32:BN36)</f>
        <v>26100000</v>
      </c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9"/>
      <c r="BO31" s="115">
        <v>0</v>
      </c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7"/>
      <c r="CB31" s="94" t="s">
        <v>9</v>
      </c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6"/>
      <c r="CO31" s="164">
        <f>SUM(CO32:DA36)</f>
        <v>6200000</v>
      </c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6"/>
    </row>
    <row r="32" spans="1:105" s="27" customFormat="1" ht="25.5" customHeight="1">
      <c r="A32" s="122" t="s">
        <v>86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4"/>
      <c r="AE32" s="125" t="s">
        <v>37</v>
      </c>
      <c r="AF32" s="126"/>
      <c r="AG32" s="126"/>
      <c r="AH32" s="126"/>
      <c r="AI32" s="126"/>
      <c r="AJ32" s="126"/>
      <c r="AK32" s="126"/>
      <c r="AL32" s="126"/>
      <c r="AM32" s="127"/>
      <c r="AN32" s="97">
        <f t="shared" si="1"/>
        <v>5500000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9"/>
      <c r="BB32" s="167">
        <v>4000000</v>
      </c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9"/>
      <c r="BO32" s="115">
        <v>0</v>
      </c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7"/>
      <c r="CB32" s="115">
        <v>0</v>
      </c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7"/>
      <c r="CO32" s="164">
        <v>1500000</v>
      </c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6"/>
    </row>
    <row r="33" spans="1:105" s="27" customFormat="1" ht="42.75" customHeight="1">
      <c r="A33" s="122" t="s">
        <v>159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4"/>
      <c r="AE33" s="125" t="s">
        <v>37</v>
      </c>
      <c r="AF33" s="126"/>
      <c r="AG33" s="126"/>
      <c r="AH33" s="126"/>
      <c r="AI33" s="126"/>
      <c r="AJ33" s="126"/>
      <c r="AK33" s="126"/>
      <c r="AL33" s="126"/>
      <c r="AM33" s="127"/>
      <c r="AN33" s="97">
        <f t="shared" si="1"/>
        <v>1300000</v>
      </c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9"/>
      <c r="BB33" s="167">
        <v>1100000</v>
      </c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9"/>
      <c r="BO33" s="115">
        <v>0</v>
      </c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7"/>
      <c r="CB33" s="115">
        <v>0</v>
      </c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7"/>
      <c r="CO33" s="164">
        <v>200000</v>
      </c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6"/>
    </row>
    <row r="34" spans="1:105" s="27" customFormat="1" ht="30.75" customHeight="1">
      <c r="A34" s="122" t="s">
        <v>161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E34" s="125" t="s">
        <v>37</v>
      </c>
      <c r="AF34" s="126"/>
      <c r="AG34" s="126"/>
      <c r="AH34" s="126"/>
      <c r="AI34" s="126"/>
      <c r="AJ34" s="126"/>
      <c r="AK34" s="126"/>
      <c r="AL34" s="126"/>
      <c r="AM34" s="127"/>
      <c r="AN34" s="97">
        <f t="shared" si="1"/>
        <v>17000000</v>
      </c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9"/>
      <c r="BB34" s="167">
        <v>15000000</v>
      </c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9"/>
      <c r="BO34" s="115">
        <v>0</v>
      </c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7"/>
      <c r="CB34" s="115">
        <v>0</v>
      </c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7"/>
      <c r="CO34" s="164">
        <v>2000000</v>
      </c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5"/>
      <c r="DA34" s="166"/>
    </row>
    <row r="35" spans="1:105" s="27" customFormat="1" ht="25.5" customHeight="1">
      <c r="A35" s="122" t="s">
        <v>127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  <c r="AE35" s="125" t="s">
        <v>37</v>
      </c>
      <c r="AF35" s="126"/>
      <c r="AG35" s="126"/>
      <c r="AH35" s="126"/>
      <c r="AI35" s="126"/>
      <c r="AJ35" s="126"/>
      <c r="AK35" s="126"/>
      <c r="AL35" s="126"/>
      <c r="AM35" s="127"/>
      <c r="AN35" s="154">
        <v>0</v>
      </c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6"/>
      <c r="BB35" s="154">
        <v>0</v>
      </c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6"/>
      <c r="BO35" s="115">
        <v>0</v>
      </c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7"/>
      <c r="CB35" s="115">
        <v>0</v>
      </c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7"/>
      <c r="CO35" s="173">
        <v>0</v>
      </c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175"/>
    </row>
    <row r="36" spans="1:105" s="27" customFormat="1" ht="13.5" customHeight="1">
      <c r="A36" s="122" t="s">
        <v>160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  <c r="AE36" s="125" t="s">
        <v>37</v>
      </c>
      <c r="AF36" s="126"/>
      <c r="AG36" s="126"/>
      <c r="AH36" s="126"/>
      <c r="AI36" s="126"/>
      <c r="AJ36" s="126"/>
      <c r="AK36" s="126"/>
      <c r="AL36" s="126"/>
      <c r="AM36" s="127"/>
      <c r="AN36" s="97">
        <f t="shared" si="1"/>
        <v>8500000</v>
      </c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9"/>
      <c r="BB36" s="167">
        <v>6000000</v>
      </c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9"/>
      <c r="BO36" s="115">
        <v>0</v>
      </c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7"/>
      <c r="CB36" s="115">
        <v>0</v>
      </c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7"/>
      <c r="CO36" s="164">
        <v>2500000</v>
      </c>
      <c r="CP36" s="165"/>
      <c r="CQ36" s="165"/>
      <c r="CR36" s="165"/>
      <c r="CS36" s="165"/>
      <c r="CT36" s="165"/>
      <c r="CU36" s="165"/>
      <c r="CV36" s="165"/>
      <c r="CW36" s="165"/>
      <c r="CX36" s="165"/>
      <c r="CY36" s="165"/>
      <c r="CZ36" s="165"/>
      <c r="DA36" s="166"/>
    </row>
    <row r="37" spans="1:105" s="27" customFormat="1" ht="13.5" customHeight="1">
      <c r="A37" s="122" t="s">
        <v>47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4"/>
      <c r="AE37" s="125" t="s">
        <v>38</v>
      </c>
      <c r="AF37" s="126"/>
      <c r="AG37" s="126"/>
      <c r="AH37" s="126"/>
      <c r="AI37" s="126"/>
      <c r="AJ37" s="126"/>
      <c r="AK37" s="126"/>
      <c r="AL37" s="126"/>
      <c r="AM37" s="127"/>
      <c r="AN37" s="97">
        <f t="shared" si="1"/>
        <v>30000</v>
      </c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9"/>
      <c r="BB37" s="167">
        <v>5000</v>
      </c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9"/>
      <c r="BO37" s="115">
        <v>0</v>
      </c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7"/>
      <c r="CB37" s="94" t="s">
        <v>9</v>
      </c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6"/>
      <c r="CO37" s="164">
        <v>25000</v>
      </c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5"/>
      <c r="DA37" s="166"/>
    </row>
    <row r="38" spans="1:105" s="27" customFormat="1" ht="25.5" customHeight="1">
      <c r="A38" s="122" t="s">
        <v>48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  <c r="AE38" s="125" t="s">
        <v>39</v>
      </c>
      <c r="AF38" s="126"/>
      <c r="AG38" s="126"/>
      <c r="AH38" s="126"/>
      <c r="AI38" s="126"/>
      <c r="AJ38" s="126"/>
      <c r="AK38" s="126"/>
      <c r="AL38" s="126"/>
      <c r="AM38" s="127"/>
      <c r="AN38" s="97">
        <f t="shared" si="1"/>
        <v>9700000</v>
      </c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9"/>
      <c r="BB38" s="167">
        <v>7900000</v>
      </c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9"/>
      <c r="BO38" s="115">
        <v>0</v>
      </c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7"/>
      <c r="CB38" s="94" t="s">
        <v>9</v>
      </c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6"/>
      <c r="CO38" s="164">
        <v>1800000</v>
      </c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6"/>
    </row>
    <row r="39" spans="1:105" s="27" customFormat="1" ht="13.5" customHeight="1">
      <c r="A39" s="122" t="s">
        <v>49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4"/>
      <c r="AE39" s="125" t="s">
        <v>40</v>
      </c>
      <c r="AF39" s="126"/>
      <c r="AG39" s="126"/>
      <c r="AH39" s="126"/>
      <c r="AI39" s="126"/>
      <c r="AJ39" s="126"/>
      <c r="AK39" s="126"/>
      <c r="AL39" s="126"/>
      <c r="AM39" s="127"/>
      <c r="AN39" s="97">
        <f t="shared" si="1"/>
        <v>14588000</v>
      </c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9"/>
      <c r="BB39" s="167">
        <f>BB40+BB41+BB42+BB43+BB44+BB45</f>
        <v>10303000</v>
      </c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9"/>
      <c r="BO39" s="115">
        <v>0</v>
      </c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7"/>
      <c r="CB39" s="94" t="s">
        <v>9</v>
      </c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6"/>
      <c r="CO39" s="164">
        <f>CO40+CO41+CO42+CO43+CO44+CO45</f>
        <v>4285000</v>
      </c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5"/>
      <c r="DA39" s="166"/>
    </row>
    <row r="40" spans="1:105" s="27" customFormat="1" ht="13.5" customHeight="1">
      <c r="A40" s="122" t="s">
        <v>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4"/>
      <c r="AE40" s="125" t="s">
        <v>41</v>
      </c>
      <c r="AF40" s="126"/>
      <c r="AG40" s="126"/>
      <c r="AH40" s="126"/>
      <c r="AI40" s="126"/>
      <c r="AJ40" s="126"/>
      <c r="AK40" s="126"/>
      <c r="AL40" s="126"/>
      <c r="AM40" s="127"/>
      <c r="AN40" s="97">
        <f t="shared" si="1"/>
        <v>353000</v>
      </c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9"/>
      <c r="BB40" s="167">
        <v>203000</v>
      </c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9"/>
      <c r="BO40" s="115">
        <v>0</v>
      </c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7"/>
      <c r="CB40" s="94" t="s">
        <v>9</v>
      </c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6"/>
      <c r="CO40" s="167">
        <v>150000</v>
      </c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9"/>
    </row>
    <row r="41" spans="1:105" s="27" customFormat="1" ht="13.5" customHeight="1">
      <c r="A41" s="122" t="s">
        <v>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4"/>
      <c r="AE41" s="125" t="s">
        <v>42</v>
      </c>
      <c r="AF41" s="126"/>
      <c r="AG41" s="126"/>
      <c r="AH41" s="126"/>
      <c r="AI41" s="126"/>
      <c r="AJ41" s="126"/>
      <c r="AK41" s="126"/>
      <c r="AL41" s="126"/>
      <c r="AM41" s="127"/>
      <c r="AN41" s="97">
        <f t="shared" si="1"/>
        <v>25000</v>
      </c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9"/>
      <c r="BB41" s="115">
        <v>0</v>
      </c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5">
        <v>0</v>
      </c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7"/>
      <c r="CB41" s="94" t="s">
        <v>9</v>
      </c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6"/>
      <c r="CO41" s="167">
        <v>25000</v>
      </c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9"/>
    </row>
    <row r="42" spans="1:105" s="27" customFormat="1" ht="13.5" customHeight="1">
      <c r="A42" s="122" t="s">
        <v>52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  <c r="AE42" s="125" t="s">
        <v>43</v>
      </c>
      <c r="AF42" s="126"/>
      <c r="AG42" s="126"/>
      <c r="AH42" s="126"/>
      <c r="AI42" s="126"/>
      <c r="AJ42" s="126"/>
      <c r="AK42" s="126"/>
      <c r="AL42" s="126"/>
      <c r="AM42" s="127"/>
      <c r="AN42" s="97">
        <f t="shared" si="1"/>
        <v>11200000</v>
      </c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9"/>
      <c r="BB42" s="167">
        <v>9000000</v>
      </c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9"/>
      <c r="BO42" s="115">
        <v>0</v>
      </c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7"/>
      <c r="CB42" s="94" t="s">
        <v>9</v>
      </c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6"/>
      <c r="CO42" s="167">
        <v>2200000</v>
      </c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9"/>
    </row>
    <row r="43" spans="1:105" s="27" customFormat="1" ht="25.5" customHeight="1">
      <c r="A43" s="122" t="s">
        <v>53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4"/>
      <c r="AE43" s="125" t="s">
        <v>44</v>
      </c>
      <c r="AF43" s="126"/>
      <c r="AG43" s="126"/>
      <c r="AH43" s="126"/>
      <c r="AI43" s="126"/>
      <c r="AJ43" s="126"/>
      <c r="AK43" s="126"/>
      <c r="AL43" s="126"/>
      <c r="AM43" s="127"/>
      <c r="AN43" s="97">
        <f t="shared" si="1"/>
        <v>10000</v>
      </c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9"/>
      <c r="BB43" s="115">
        <v>0</v>
      </c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5">
        <v>0</v>
      </c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7"/>
      <c r="CB43" s="94" t="s">
        <v>9</v>
      </c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6"/>
      <c r="CO43" s="167">
        <v>10000</v>
      </c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9"/>
    </row>
    <row r="44" spans="1:105" s="27" customFormat="1" ht="25.5" customHeight="1">
      <c r="A44" s="122" t="s">
        <v>67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4"/>
      <c r="AE44" s="125" t="s">
        <v>54</v>
      </c>
      <c r="AF44" s="126"/>
      <c r="AG44" s="126"/>
      <c r="AH44" s="126"/>
      <c r="AI44" s="126"/>
      <c r="AJ44" s="126"/>
      <c r="AK44" s="126"/>
      <c r="AL44" s="126"/>
      <c r="AM44" s="127"/>
      <c r="AN44" s="97">
        <f t="shared" si="1"/>
        <v>1200000</v>
      </c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9"/>
      <c r="BB44" s="167">
        <v>500000</v>
      </c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9"/>
      <c r="BO44" s="115">
        <v>0</v>
      </c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7"/>
      <c r="CB44" s="94" t="s">
        <v>9</v>
      </c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6"/>
      <c r="CO44" s="167">
        <v>700000</v>
      </c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9"/>
    </row>
    <row r="45" spans="1:105" s="27" customFormat="1" ht="13.5" customHeight="1">
      <c r="A45" s="122" t="s">
        <v>87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4"/>
      <c r="AE45" s="125" t="s">
        <v>55</v>
      </c>
      <c r="AF45" s="126"/>
      <c r="AG45" s="126"/>
      <c r="AH45" s="126"/>
      <c r="AI45" s="126"/>
      <c r="AJ45" s="126"/>
      <c r="AK45" s="126"/>
      <c r="AL45" s="126"/>
      <c r="AM45" s="127"/>
      <c r="AN45" s="97">
        <f t="shared" si="1"/>
        <v>1800000</v>
      </c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9"/>
      <c r="BB45" s="167">
        <v>600000</v>
      </c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9"/>
      <c r="BO45" s="115">
        <v>0</v>
      </c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7"/>
      <c r="CB45" s="115">
        <v>0</v>
      </c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7"/>
      <c r="CO45" s="167">
        <v>1200000</v>
      </c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9"/>
    </row>
    <row r="46" spans="1:105" s="27" customFormat="1" ht="51" customHeight="1">
      <c r="A46" s="122" t="s">
        <v>88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4"/>
      <c r="AE46" s="125" t="s">
        <v>55</v>
      </c>
      <c r="AF46" s="126"/>
      <c r="AG46" s="126"/>
      <c r="AH46" s="126"/>
      <c r="AI46" s="126"/>
      <c r="AJ46" s="126"/>
      <c r="AK46" s="126"/>
      <c r="AL46" s="126"/>
      <c r="AM46" s="127"/>
      <c r="AN46" s="154">
        <f t="shared" si="1"/>
        <v>50000</v>
      </c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6"/>
      <c r="BB46" s="115">
        <v>0</v>
      </c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5">
        <v>0</v>
      </c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7"/>
      <c r="CB46" s="115">
        <v>0</v>
      </c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7"/>
      <c r="CO46" s="167">
        <v>50000</v>
      </c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9"/>
    </row>
    <row r="47" spans="1:105" s="27" customFormat="1" ht="25.5" customHeight="1">
      <c r="A47" s="122" t="s">
        <v>128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4"/>
      <c r="AE47" s="125" t="s">
        <v>129</v>
      </c>
      <c r="AF47" s="126"/>
      <c r="AG47" s="126"/>
      <c r="AH47" s="126"/>
      <c r="AI47" s="126"/>
      <c r="AJ47" s="126"/>
      <c r="AK47" s="126"/>
      <c r="AL47" s="126"/>
      <c r="AM47" s="127"/>
      <c r="AN47" s="154">
        <v>0</v>
      </c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6"/>
      <c r="BB47" s="94" t="s">
        <v>9</v>
      </c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6"/>
      <c r="BO47" s="94" t="s">
        <v>9</v>
      </c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6"/>
      <c r="CB47" s="94" t="s">
        <v>9</v>
      </c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6"/>
      <c r="CO47" s="119">
        <v>0</v>
      </c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1"/>
    </row>
    <row r="48" spans="1:105" s="27" customFormat="1" ht="13.5" customHeight="1">
      <c r="A48" s="122" t="s">
        <v>130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4"/>
      <c r="AE48" s="125" t="s">
        <v>131</v>
      </c>
      <c r="AF48" s="126"/>
      <c r="AG48" s="126"/>
      <c r="AH48" s="126"/>
      <c r="AI48" s="126"/>
      <c r="AJ48" s="126"/>
      <c r="AK48" s="126"/>
      <c r="AL48" s="126"/>
      <c r="AM48" s="127"/>
      <c r="AN48" s="154">
        <f aca="true" t="shared" si="2" ref="AN48:AN53">CO48</f>
        <v>0</v>
      </c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6"/>
      <c r="BB48" s="94" t="s">
        <v>9</v>
      </c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6"/>
      <c r="BO48" s="94" t="s">
        <v>9</v>
      </c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6"/>
      <c r="CB48" s="94" t="s">
        <v>9</v>
      </c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6"/>
      <c r="CO48" s="119">
        <v>0</v>
      </c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1"/>
    </row>
    <row r="49" spans="1:105" s="27" customFormat="1" ht="25.5" customHeight="1">
      <c r="A49" s="122" t="s">
        <v>132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4"/>
      <c r="AE49" s="125" t="s">
        <v>133</v>
      </c>
      <c r="AF49" s="126"/>
      <c r="AG49" s="126"/>
      <c r="AH49" s="126"/>
      <c r="AI49" s="126"/>
      <c r="AJ49" s="126"/>
      <c r="AK49" s="126"/>
      <c r="AL49" s="126"/>
      <c r="AM49" s="127"/>
      <c r="AN49" s="154">
        <f t="shared" si="2"/>
        <v>0</v>
      </c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6"/>
      <c r="BB49" s="94" t="s">
        <v>9</v>
      </c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6"/>
      <c r="BO49" s="115">
        <v>0</v>
      </c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7"/>
      <c r="CB49" s="94" t="s">
        <v>9</v>
      </c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6"/>
      <c r="CO49" s="132">
        <v>0</v>
      </c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4"/>
    </row>
    <row r="50" spans="1:105" s="27" customFormat="1" ht="37.5" customHeight="1">
      <c r="A50" s="122" t="s">
        <v>134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4"/>
      <c r="AE50" s="125" t="s">
        <v>135</v>
      </c>
      <c r="AF50" s="126"/>
      <c r="AG50" s="126"/>
      <c r="AH50" s="126"/>
      <c r="AI50" s="126"/>
      <c r="AJ50" s="126"/>
      <c r="AK50" s="126"/>
      <c r="AL50" s="126"/>
      <c r="AM50" s="127"/>
      <c r="AN50" s="154">
        <f t="shared" si="2"/>
        <v>0</v>
      </c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6"/>
      <c r="BB50" s="94" t="s">
        <v>9</v>
      </c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6"/>
      <c r="BO50" s="115">
        <v>0</v>
      </c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7"/>
      <c r="CB50" s="94" t="s">
        <v>9</v>
      </c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6"/>
      <c r="CO50" s="132">
        <v>0</v>
      </c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4"/>
    </row>
    <row r="51" spans="1:105" s="27" customFormat="1" ht="51" customHeight="1">
      <c r="A51" s="122" t="s">
        <v>136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4"/>
      <c r="AE51" s="125" t="s">
        <v>137</v>
      </c>
      <c r="AF51" s="126"/>
      <c r="AG51" s="126"/>
      <c r="AH51" s="126"/>
      <c r="AI51" s="126"/>
      <c r="AJ51" s="126"/>
      <c r="AK51" s="126"/>
      <c r="AL51" s="126"/>
      <c r="AM51" s="127"/>
      <c r="AN51" s="154">
        <f t="shared" si="2"/>
        <v>0</v>
      </c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6"/>
      <c r="BB51" s="94" t="s">
        <v>9</v>
      </c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6"/>
      <c r="BO51" s="94" t="s">
        <v>9</v>
      </c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6"/>
      <c r="CB51" s="94" t="s">
        <v>9</v>
      </c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6"/>
      <c r="CO51" s="132">
        <v>0</v>
      </c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4"/>
    </row>
    <row r="52" spans="1:105" s="27" customFormat="1" ht="25.5" customHeight="1">
      <c r="A52" s="122" t="s">
        <v>138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4"/>
      <c r="AE52" s="125" t="s">
        <v>139</v>
      </c>
      <c r="AF52" s="126"/>
      <c r="AG52" s="126"/>
      <c r="AH52" s="126"/>
      <c r="AI52" s="126"/>
      <c r="AJ52" s="126"/>
      <c r="AK52" s="126"/>
      <c r="AL52" s="126"/>
      <c r="AM52" s="127"/>
      <c r="AN52" s="154">
        <f t="shared" si="2"/>
        <v>0</v>
      </c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6"/>
      <c r="BB52" s="94" t="s">
        <v>9</v>
      </c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6"/>
      <c r="BO52" s="115">
        <v>0</v>
      </c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7"/>
      <c r="CB52" s="94" t="s">
        <v>9</v>
      </c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6"/>
      <c r="CO52" s="132">
        <v>0</v>
      </c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4"/>
    </row>
    <row r="53" spans="1:105" s="27" customFormat="1" ht="25.5" customHeight="1">
      <c r="A53" s="122" t="s">
        <v>140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4"/>
      <c r="AE53" s="125" t="s">
        <v>141</v>
      </c>
      <c r="AF53" s="126"/>
      <c r="AG53" s="126"/>
      <c r="AH53" s="126"/>
      <c r="AI53" s="126"/>
      <c r="AJ53" s="126"/>
      <c r="AK53" s="126"/>
      <c r="AL53" s="126"/>
      <c r="AM53" s="127"/>
      <c r="AN53" s="154">
        <f t="shared" si="2"/>
        <v>0</v>
      </c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6"/>
      <c r="BB53" s="94" t="s">
        <v>9</v>
      </c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6"/>
      <c r="BO53" s="115">
        <v>0</v>
      </c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7"/>
      <c r="CB53" s="94" t="s">
        <v>9</v>
      </c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6"/>
      <c r="CO53" s="132">
        <v>0</v>
      </c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4"/>
    </row>
    <row r="54" spans="1:105" s="27" customFormat="1" ht="13.5" customHeight="1">
      <c r="A54" s="122" t="s">
        <v>68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4"/>
      <c r="AE54" s="125" t="s">
        <v>56</v>
      </c>
      <c r="AF54" s="126"/>
      <c r="AG54" s="126"/>
      <c r="AH54" s="126"/>
      <c r="AI54" s="126"/>
      <c r="AJ54" s="126"/>
      <c r="AK54" s="126"/>
      <c r="AL54" s="126"/>
      <c r="AM54" s="127"/>
      <c r="AN54" s="97">
        <f>CO54+BO54</f>
        <v>159300</v>
      </c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9"/>
      <c r="BB54" s="94" t="s">
        <v>9</v>
      </c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6"/>
      <c r="BO54" s="97">
        <f>BO55+BO56</f>
        <v>156300</v>
      </c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9"/>
      <c r="CB54" s="94" t="s">
        <v>9</v>
      </c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6"/>
      <c r="CO54" s="167">
        <f>CO55+CO56</f>
        <v>3000</v>
      </c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9"/>
    </row>
    <row r="55" spans="1:105" s="27" customFormat="1" ht="25.5" customHeight="1">
      <c r="A55" s="122" t="s">
        <v>69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4"/>
      <c r="AE55" s="125" t="s">
        <v>57</v>
      </c>
      <c r="AF55" s="126"/>
      <c r="AG55" s="126"/>
      <c r="AH55" s="126"/>
      <c r="AI55" s="126"/>
      <c r="AJ55" s="126"/>
      <c r="AK55" s="126"/>
      <c r="AL55" s="126"/>
      <c r="AM55" s="127"/>
      <c r="AN55" s="97">
        <f>BO55+CO55</f>
        <v>156300</v>
      </c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9"/>
      <c r="BB55" s="94" t="s">
        <v>9</v>
      </c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6"/>
      <c r="BO55" s="97">
        <v>156300</v>
      </c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9"/>
      <c r="CB55" s="94" t="s">
        <v>9</v>
      </c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6"/>
      <c r="CO55" s="132">
        <v>0</v>
      </c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4"/>
    </row>
    <row r="56" spans="1:105" s="27" customFormat="1" ht="37.5" customHeight="1">
      <c r="A56" s="122" t="s">
        <v>89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4"/>
      <c r="AE56" s="125" t="s">
        <v>90</v>
      </c>
      <c r="AF56" s="126"/>
      <c r="AG56" s="126"/>
      <c r="AH56" s="126"/>
      <c r="AI56" s="126"/>
      <c r="AJ56" s="126"/>
      <c r="AK56" s="126"/>
      <c r="AL56" s="126"/>
      <c r="AM56" s="127"/>
      <c r="AN56" s="97">
        <f>CO56</f>
        <v>3000</v>
      </c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9"/>
      <c r="BB56" s="94" t="s">
        <v>9</v>
      </c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6"/>
      <c r="BO56" s="115">
        <v>0</v>
      </c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7"/>
      <c r="CB56" s="94" t="s">
        <v>9</v>
      </c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6"/>
      <c r="CO56" s="167">
        <v>3000</v>
      </c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9"/>
    </row>
    <row r="57" spans="1:105" s="27" customFormat="1" ht="13.5" customHeight="1">
      <c r="A57" s="122" t="s">
        <v>91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4"/>
      <c r="AE57" s="125" t="s">
        <v>58</v>
      </c>
      <c r="AF57" s="126"/>
      <c r="AG57" s="126"/>
      <c r="AH57" s="126"/>
      <c r="AI57" s="126"/>
      <c r="AJ57" s="126"/>
      <c r="AK57" s="126"/>
      <c r="AL57" s="126"/>
      <c r="AM57" s="127"/>
      <c r="AN57" s="97">
        <f>BB57+BO57+CO57</f>
        <v>6020760</v>
      </c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9"/>
      <c r="BB57" s="97">
        <v>2063000</v>
      </c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9"/>
      <c r="BO57" s="97">
        <f>BO58+BO59</f>
        <v>3857760</v>
      </c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9"/>
      <c r="CB57" s="94" t="s">
        <v>9</v>
      </c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6"/>
      <c r="CO57" s="167">
        <v>100000</v>
      </c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69"/>
    </row>
    <row r="58" spans="1:105" s="27" customFormat="1" ht="13.5" customHeight="1">
      <c r="A58" s="122" t="s">
        <v>70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4"/>
      <c r="AE58" s="125" t="s">
        <v>92</v>
      </c>
      <c r="AF58" s="126"/>
      <c r="AG58" s="126"/>
      <c r="AH58" s="126"/>
      <c r="AI58" s="126"/>
      <c r="AJ58" s="126"/>
      <c r="AK58" s="126"/>
      <c r="AL58" s="126"/>
      <c r="AM58" s="127"/>
      <c r="AN58" s="97">
        <f t="shared" si="1"/>
        <v>3857760</v>
      </c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9"/>
      <c r="BB58" s="115">
        <v>0</v>
      </c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7"/>
      <c r="BO58" s="97">
        <v>3857760</v>
      </c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9"/>
      <c r="CB58" s="94" t="s">
        <v>9</v>
      </c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6"/>
      <c r="CO58" s="132">
        <v>0</v>
      </c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4"/>
    </row>
    <row r="59" spans="1:105" s="27" customFormat="1" ht="25.5" customHeight="1">
      <c r="A59" s="122" t="s">
        <v>142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4"/>
      <c r="AE59" s="125" t="s">
        <v>93</v>
      </c>
      <c r="AF59" s="126"/>
      <c r="AG59" s="126"/>
      <c r="AH59" s="126"/>
      <c r="AI59" s="126"/>
      <c r="AJ59" s="126"/>
      <c r="AK59" s="126"/>
      <c r="AL59" s="126"/>
      <c r="AM59" s="127"/>
      <c r="AN59" s="97">
        <f>BB59+CO59</f>
        <v>2072000</v>
      </c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9"/>
      <c r="BB59" s="167">
        <v>2012000</v>
      </c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9"/>
      <c r="BO59" s="115">
        <v>0</v>
      </c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7"/>
      <c r="CB59" s="94" t="s">
        <v>9</v>
      </c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6"/>
      <c r="CO59" s="167">
        <v>60000</v>
      </c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9"/>
    </row>
    <row r="60" spans="1:105" s="27" customFormat="1" ht="25.5" customHeight="1">
      <c r="A60" s="122" t="s">
        <v>71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4"/>
      <c r="AE60" s="125" t="s">
        <v>59</v>
      </c>
      <c r="AF60" s="126"/>
      <c r="AG60" s="126"/>
      <c r="AH60" s="126"/>
      <c r="AI60" s="126"/>
      <c r="AJ60" s="126"/>
      <c r="AK60" s="126"/>
      <c r="AL60" s="126"/>
      <c r="AM60" s="127"/>
      <c r="AN60" s="97">
        <f t="shared" si="1"/>
        <v>1187000</v>
      </c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9"/>
      <c r="BB60" s="167">
        <f>BB61+BB62+BB64</f>
        <v>100000</v>
      </c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9"/>
      <c r="BO60" s="115">
        <v>0</v>
      </c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7"/>
      <c r="CB60" s="115">
        <v>0</v>
      </c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7"/>
      <c r="CO60" s="167">
        <f>CO61+CO62+CO63+CO64</f>
        <v>1087000</v>
      </c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8"/>
      <c r="DA60" s="169"/>
    </row>
    <row r="61" spans="1:105" s="27" customFormat="1" ht="26.25" customHeight="1">
      <c r="A61" s="122" t="s">
        <v>72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4"/>
      <c r="AE61" s="125" t="s">
        <v>60</v>
      </c>
      <c r="AF61" s="126"/>
      <c r="AG61" s="126"/>
      <c r="AH61" s="126"/>
      <c r="AI61" s="126"/>
      <c r="AJ61" s="126"/>
      <c r="AK61" s="126"/>
      <c r="AL61" s="126"/>
      <c r="AM61" s="127"/>
      <c r="AN61" s="154">
        <f t="shared" si="1"/>
        <v>50000</v>
      </c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6"/>
      <c r="BB61" s="115">
        <v>0</v>
      </c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7"/>
      <c r="BO61" s="115">
        <v>0</v>
      </c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7"/>
      <c r="CB61" s="115">
        <v>0</v>
      </c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7"/>
      <c r="CO61" s="167">
        <v>50000</v>
      </c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9"/>
    </row>
    <row r="62" spans="1:105" s="27" customFormat="1" ht="26.25" customHeight="1">
      <c r="A62" s="122" t="s">
        <v>73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4"/>
      <c r="AE62" s="125" t="s">
        <v>61</v>
      </c>
      <c r="AF62" s="126"/>
      <c r="AG62" s="126"/>
      <c r="AH62" s="126"/>
      <c r="AI62" s="126"/>
      <c r="AJ62" s="126"/>
      <c r="AK62" s="126"/>
      <c r="AL62" s="126"/>
      <c r="AM62" s="127"/>
      <c r="AN62" s="154">
        <f t="shared" si="1"/>
        <v>0</v>
      </c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6"/>
      <c r="BB62" s="115">
        <v>0</v>
      </c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7"/>
      <c r="BO62" s="115">
        <v>0</v>
      </c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7"/>
      <c r="CB62" s="94" t="s">
        <v>9</v>
      </c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6"/>
      <c r="CO62" s="115">
        <v>0</v>
      </c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7"/>
    </row>
    <row r="63" spans="1:105" s="27" customFormat="1" ht="26.25" customHeight="1">
      <c r="A63" s="122" t="s">
        <v>74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4"/>
      <c r="AE63" s="125" t="s">
        <v>62</v>
      </c>
      <c r="AF63" s="126"/>
      <c r="AG63" s="126"/>
      <c r="AH63" s="126"/>
      <c r="AI63" s="126"/>
      <c r="AJ63" s="126"/>
      <c r="AK63" s="126"/>
      <c r="AL63" s="126"/>
      <c r="AM63" s="127"/>
      <c r="AN63" s="154">
        <v>0</v>
      </c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6"/>
      <c r="BB63" s="94" t="s">
        <v>9</v>
      </c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6"/>
      <c r="BO63" s="94" t="s">
        <v>9</v>
      </c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6"/>
      <c r="CB63" s="94" t="s">
        <v>9</v>
      </c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6"/>
      <c r="CO63" s="115">
        <v>0</v>
      </c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7"/>
    </row>
    <row r="64" spans="1:105" s="27" customFormat="1" ht="26.25" customHeight="1">
      <c r="A64" s="122" t="s">
        <v>75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4"/>
      <c r="AE64" s="125" t="s">
        <v>63</v>
      </c>
      <c r="AF64" s="126"/>
      <c r="AG64" s="126"/>
      <c r="AH64" s="126"/>
      <c r="AI64" s="126"/>
      <c r="AJ64" s="126"/>
      <c r="AK64" s="126"/>
      <c r="AL64" s="126"/>
      <c r="AM64" s="127"/>
      <c r="AN64" s="97">
        <f t="shared" si="1"/>
        <v>1137000</v>
      </c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9"/>
      <c r="BB64" s="167">
        <v>100000</v>
      </c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9"/>
      <c r="BO64" s="115">
        <v>0</v>
      </c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7"/>
      <c r="CB64" s="94" t="s">
        <v>9</v>
      </c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6"/>
      <c r="CO64" s="167">
        <v>1037000</v>
      </c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9"/>
    </row>
    <row r="65" spans="1:105" s="27" customFormat="1" ht="13.5" customHeight="1">
      <c r="A65" s="122" t="s">
        <v>76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4"/>
      <c r="AE65" s="125" t="s">
        <v>64</v>
      </c>
      <c r="AF65" s="126"/>
      <c r="AG65" s="126"/>
      <c r="AH65" s="126"/>
      <c r="AI65" s="126"/>
      <c r="AJ65" s="126"/>
      <c r="AK65" s="126"/>
      <c r="AL65" s="126"/>
      <c r="AM65" s="127"/>
      <c r="AN65" s="154">
        <f>CO65</f>
        <v>0</v>
      </c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6"/>
      <c r="BB65" s="94" t="s">
        <v>9</v>
      </c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6"/>
      <c r="BO65" s="94" t="s">
        <v>9</v>
      </c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6"/>
      <c r="CB65" s="94" t="s">
        <v>9</v>
      </c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6"/>
      <c r="CO65" s="115">
        <v>0</v>
      </c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7"/>
    </row>
    <row r="66" spans="1:105" s="27" customFormat="1" ht="37.5" customHeight="1">
      <c r="A66" s="122" t="s">
        <v>77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4"/>
      <c r="AE66" s="125" t="s">
        <v>65</v>
      </c>
      <c r="AF66" s="126"/>
      <c r="AG66" s="126"/>
      <c r="AH66" s="126"/>
      <c r="AI66" s="126"/>
      <c r="AJ66" s="126"/>
      <c r="AK66" s="126"/>
      <c r="AL66" s="126"/>
      <c r="AM66" s="127"/>
      <c r="AN66" s="154">
        <f>CO66</f>
        <v>0</v>
      </c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6"/>
      <c r="BB66" s="94" t="s">
        <v>9</v>
      </c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6"/>
      <c r="BO66" s="94" t="s">
        <v>9</v>
      </c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6"/>
      <c r="CB66" s="94" t="s">
        <v>9</v>
      </c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6"/>
      <c r="CO66" s="115">
        <v>0</v>
      </c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7"/>
    </row>
    <row r="67" spans="1:105" s="27" customFormat="1" ht="25.5" customHeight="1">
      <c r="A67" s="122" t="s">
        <v>78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4"/>
      <c r="AE67" s="125" t="s">
        <v>66</v>
      </c>
      <c r="AF67" s="126"/>
      <c r="AG67" s="126"/>
      <c r="AH67" s="126"/>
      <c r="AI67" s="126"/>
      <c r="AJ67" s="126"/>
      <c r="AK67" s="126"/>
      <c r="AL67" s="126"/>
      <c r="AM67" s="127"/>
      <c r="AN67" s="154">
        <f>CO67</f>
        <v>0</v>
      </c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6"/>
      <c r="BB67" s="94" t="s">
        <v>9</v>
      </c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6"/>
      <c r="BO67" s="94" t="s">
        <v>9</v>
      </c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6"/>
      <c r="CB67" s="94" t="s">
        <v>9</v>
      </c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6"/>
      <c r="CO67" s="115">
        <v>0</v>
      </c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7"/>
    </row>
    <row r="68" spans="1:105" s="28" customFormat="1" ht="37.5" customHeight="1">
      <c r="A68" s="148" t="s">
        <v>143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50"/>
      <c r="AE68" s="128" t="s">
        <v>9</v>
      </c>
      <c r="AF68" s="129"/>
      <c r="AG68" s="129"/>
      <c r="AH68" s="129"/>
      <c r="AI68" s="129"/>
      <c r="AJ68" s="129"/>
      <c r="AK68" s="129"/>
      <c r="AL68" s="129"/>
      <c r="AM68" s="130"/>
      <c r="AN68" s="154">
        <f t="shared" si="1"/>
        <v>0</v>
      </c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6"/>
      <c r="BB68" s="115">
        <v>0</v>
      </c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7"/>
      <c r="BO68" s="115">
        <v>0</v>
      </c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7"/>
      <c r="CB68" s="115">
        <v>0</v>
      </c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7"/>
      <c r="CO68" s="115">
        <v>0</v>
      </c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7"/>
    </row>
    <row r="69" spans="1:105" s="27" customFormat="1" ht="13.5" customHeight="1">
      <c r="A69" s="122" t="s">
        <v>144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4"/>
      <c r="AE69" s="125" t="s">
        <v>9</v>
      </c>
      <c r="AF69" s="126"/>
      <c r="AG69" s="126"/>
      <c r="AH69" s="126"/>
      <c r="AI69" s="126"/>
      <c r="AJ69" s="126"/>
      <c r="AK69" s="126"/>
      <c r="AL69" s="126"/>
      <c r="AM69" s="127"/>
      <c r="AN69" s="154">
        <v>0</v>
      </c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6"/>
      <c r="BB69" s="115">
        <v>0</v>
      </c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7"/>
      <c r="BO69" s="115">
        <v>0</v>
      </c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7"/>
      <c r="CB69" s="115">
        <v>0</v>
      </c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7"/>
      <c r="CO69" s="115">
        <v>0</v>
      </c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7"/>
    </row>
    <row r="70" spans="1:105" s="27" customFormat="1" ht="51" customHeight="1">
      <c r="A70" s="122" t="s">
        <v>145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4"/>
      <c r="AE70" s="125" t="s">
        <v>146</v>
      </c>
      <c r="AF70" s="126"/>
      <c r="AG70" s="126"/>
      <c r="AH70" s="126"/>
      <c r="AI70" s="126"/>
      <c r="AJ70" s="126"/>
      <c r="AK70" s="126"/>
      <c r="AL70" s="126"/>
      <c r="AM70" s="127"/>
      <c r="AN70" s="154">
        <f>CO70</f>
        <v>0</v>
      </c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6"/>
      <c r="BB70" s="94" t="s">
        <v>9</v>
      </c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6"/>
      <c r="BO70" s="94" t="s">
        <v>9</v>
      </c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6"/>
      <c r="CB70" s="94" t="s">
        <v>9</v>
      </c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6"/>
      <c r="CO70" s="115">
        <v>0</v>
      </c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7"/>
    </row>
    <row r="71" spans="1:105" s="27" customFormat="1" ht="37.5" customHeight="1">
      <c r="A71" s="122" t="s">
        <v>147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4"/>
      <c r="AE71" s="125" t="s">
        <v>148</v>
      </c>
      <c r="AF71" s="126"/>
      <c r="AG71" s="126"/>
      <c r="AH71" s="126"/>
      <c r="AI71" s="126"/>
      <c r="AJ71" s="126"/>
      <c r="AK71" s="126"/>
      <c r="AL71" s="126"/>
      <c r="AM71" s="127"/>
      <c r="AN71" s="154">
        <f>CO71</f>
        <v>0</v>
      </c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6"/>
      <c r="BB71" s="94" t="s">
        <v>9</v>
      </c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6"/>
      <c r="BO71" s="94" t="s">
        <v>9</v>
      </c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6"/>
      <c r="CB71" s="94" t="s">
        <v>9</v>
      </c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6"/>
      <c r="CO71" s="115">
        <v>0</v>
      </c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7"/>
    </row>
    <row r="72" spans="1:105" s="27" customFormat="1" ht="62.25" customHeight="1">
      <c r="A72" s="122" t="s">
        <v>149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4"/>
      <c r="AE72" s="125" t="s">
        <v>150</v>
      </c>
      <c r="AF72" s="126"/>
      <c r="AG72" s="126"/>
      <c r="AH72" s="126"/>
      <c r="AI72" s="126"/>
      <c r="AJ72" s="126"/>
      <c r="AK72" s="126"/>
      <c r="AL72" s="126"/>
      <c r="AM72" s="127"/>
      <c r="AN72" s="154">
        <f>CO72</f>
        <v>0</v>
      </c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6"/>
      <c r="BB72" s="94" t="s">
        <v>9</v>
      </c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6"/>
      <c r="BO72" s="94" t="s">
        <v>9</v>
      </c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6"/>
      <c r="CB72" s="94" t="s">
        <v>9</v>
      </c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6"/>
      <c r="CO72" s="115">
        <v>0</v>
      </c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7"/>
    </row>
    <row r="73" spans="1:105" s="27" customFormat="1" ht="62.25" customHeight="1">
      <c r="A73" s="122" t="s">
        <v>151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4"/>
      <c r="AE73" s="125" t="s">
        <v>152</v>
      </c>
      <c r="AF73" s="126"/>
      <c r="AG73" s="126"/>
      <c r="AH73" s="126"/>
      <c r="AI73" s="126"/>
      <c r="AJ73" s="126"/>
      <c r="AK73" s="126"/>
      <c r="AL73" s="126"/>
      <c r="AM73" s="127"/>
      <c r="AN73" s="154">
        <f>CO73</f>
        <v>0</v>
      </c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6"/>
      <c r="BB73" s="94" t="s">
        <v>9</v>
      </c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6"/>
      <c r="BO73" s="94" t="s">
        <v>9</v>
      </c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6"/>
      <c r="CB73" s="94" t="s">
        <v>9</v>
      </c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6"/>
      <c r="CO73" s="115">
        <v>0</v>
      </c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7"/>
    </row>
    <row r="74" spans="1:105" s="27" customFormat="1" ht="25.5" customHeight="1">
      <c r="A74" s="122" t="s">
        <v>153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4"/>
      <c r="AE74" s="125" t="s">
        <v>9</v>
      </c>
      <c r="AF74" s="126"/>
      <c r="AG74" s="126"/>
      <c r="AH74" s="126"/>
      <c r="AI74" s="126"/>
      <c r="AJ74" s="126"/>
      <c r="AK74" s="126"/>
      <c r="AL74" s="126"/>
      <c r="AM74" s="127"/>
      <c r="AN74" s="154">
        <f t="shared" si="1"/>
        <v>0</v>
      </c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6"/>
      <c r="BB74" s="115">
        <v>0</v>
      </c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7"/>
      <c r="BO74" s="115">
        <v>0</v>
      </c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7"/>
      <c r="CB74" s="115">
        <v>0</v>
      </c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7"/>
      <c r="CO74" s="115">
        <v>0</v>
      </c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7"/>
    </row>
    <row r="75" spans="1:105" s="27" customFormat="1" ht="25.5" customHeight="1">
      <c r="A75" s="122" t="s">
        <v>154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4"/>
      <c r="AE75" s="125" t="s">
        <v>9</v>
      </c>
      <c r="AF75" s="126"/>
      <c r="AG75" s="126"/>
      <c r="AH75" s="126"/>
      <c r="AI75" s="126"/>
      <c r="AJ75" s="126"/>
      <c r="AK75" s="126"/>
      <c r="AL75" s="126"/>
      <c r="AM75" s="127"/>
      <c r="AN75" s="115">
        <f t="shared" si="1"/>
        <v>0</v>
      </c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7"/>
      <c r="BB75" s="115">
        <v>0</v>
      </c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7"/>
      <c r="BO75" s="115">
        <v>0</v>
      </c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7"/>
      <c r="CB75" s="115">
        <v>0</v>
      </c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7"/>
      <c r="CO75" s="115">
        <v>0</v>
      </c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7"/>
    </row>
    <row r="76" spans="1:105" s="27" customFormat="1" ht="37.5" customHeight="1">
      <c r="A76" s="122" t="s">
        <v>155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4"/>
      <c r="AE76" s="125" t="s">
        <v>156</v>
      </c>
      <c r="AF76" s="126"/>
      <c r="AG76" s="126"/>
      <c r="AH76" s="126"/>
      <c r="AI76" s="126"/>
      <c r="AJ76" s="126"/>
      <c r="AK76" s="126"/>
      <c r="AL76" s="126"/>
      <c r="AM76" s="127"/>
      <c r="AN76" s="115">
        <f t="shared" si="1"/>
        <v>0</v>
      </c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7"/>
      <c r="BB76" s="115">
        <v>0</v>
      </c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7"/>
      <c r="BO76" s="115">
        <v>0</v>
      </c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7"/>
      <c r="CB76" s="115">
        <v>0</v>
      </c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7"/>
      <c r="CO76" s="115">
        <v>0</v>
      </c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7"/>
    </row>
    <row r="77" spans="1:105" s="27" customFormat="1" ht="37.5" customHeight="1">
      <c r="A77" s="122" t="s">
        <v>157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4"/>
      <c r="AE77" s="125" t="s">
        <v>158</v>
      </c>
      <c r="AF77" s="126"/>
      <c r="AG77" s="126"/>
      <c r="AH77" s="126"/>
      <c r="AI77" s="126"/>
      <c r="AJ77" s="126"/>
      <c r="AK77" s="126"/>
      <c r="AL77" s="126"/>
      <c r="AM77" s="127"/>
      <c r="AN77" s="115">
        <v>0</v>
      </c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7"/>
      <c r="BB77" s="115">
        <v>0</v>
      </c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7"/>
      <c r="BO77" s="115">
        <v>0</v>
      </c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7"/>
      <c r="CB77" s="115">
        <v>0</v>
      </c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7"/>
      <c r="CO77" s="115">
        <v>0</v>
      </c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7"/>
    </row>
    <row r="78" spans="1:105" s="27" customFormat="1" ht="37.5" customHeight="1">
      <c r="A78" s="122" t="s">
        <v>79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4"/>
      <c r="AE78" s="125" t="s">
        <v>9</v>
      </c>
      <c r="AF78" s="126"/>
      <c r="AG78" s="126"/>
      <c r="AH78" s="126"/>
      <c r="AI78" s="126"/>
      <c r="AJ78" s="126"/>
      <c r="AK78" s="126"/>
      <c r="AL78" s="126"/>
      <c r="AM78" s="127"/>
      <c r="AN78" s="115">
        <f t="shared" si="1"/>
        <v>0</v>
      </c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7"/>
      <c r="BB78" s="115">
        <v>0</v>
      </c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7"/>
      <c r="BO78" s="115">
        <v>0</v>
      </c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7"/>
      <c r="CB78" s="115">
        <v>0</v>
      </c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7"/>
      <c r="CO78" s="115">
        <v>0</v>
      </c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7"/>
    </row>
    <row r="79" spans="1:105" s="28" customFormat="1" ht="13.5" customHeight="1">
      <c r="A79" s="148" t="s">
        <v>11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50"/>
      <c r="AE79" s="128" t="s">
        <v>9</v>
      </c>
      <c r="AF79" s="129"/>
      <c r="AG79" s="129"/>
      <c r="AH79" s="129"/>
      <c r="AI79" s="129"/>
      <c r="AJ79" s="129"/>
      <c r="AK79" s="129"/>
      <c r="AL79" s="129"/>
      <c r="AM79" s="130"/>
      <c r="AN79" s="115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7"/>
      <c r="BB79" s="115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7"/>
      <c r="BO79" s="115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7"/>
      <c r="CB79" s="115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7"/>
      <c r="CO79" s="115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7"/>
    </row>
    <row r="80" spans="1:105" s="27" customFormat="1" ht="13.5" customHeight="1">
      <c r="A80" s="157" t="s">
        <v>94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9"/>
      <c r="AE80" s="125" t="s">
        <v>9</v>
      </c>
      <c r="AF80" s="126"/>
      <c r="AG80" s="126"/>
      <c r="AH80" s="126"/>
      <c r="AI80" s="126"/>
      <c r="AJ80" s="126"/>
      <c r="AK80" s="126"/>
      <c r="AL80" s="126"/>
      <c r="AM80" s="127"/>
      <c r="AN80" s="160">
        <v>5086975.82</v>
      </c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2"/>
      <c r="BB80" s="94" t="s">
        <v>9</v>
      </c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6"/>
      <c r="BO80" s="94" t="s">
        <v>9</v>
      </c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6"/>
      <c r="CB80" s="94" t="s">
        <v>9</v>
      </c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6"/>
      <c r="CO80" s="94" t="s">
        <v>9</v>
      </c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6"/>
    </row>
  </sheetData>
  <sheetProtection/>
  <mergeCells count="548">
    <mergeCell ref="CO33:DA33"/>
    <mergeCell ref="BO34:CA34"/>
    <mergeCell ref="CB34:CN34"/>
    <mergeCell ref="CO34:DA34"/>
    <mergeCell ref="BB33:BN33"/>
    <mergeCell ref="BB34:BN34"/>
    <mergeCell ref="BO79:CA79"/>
    <mergeCell ref="CB79:CN79"/>
    <mergeCell ref="AN79:BA79"/>
    <mergeCell ref="BB79:BN79"/>
    <mergeCell ref="BO77:CA77"/>
    <mergeCell ref="CB77:CN77"/>
    <mergeCell ref="AN77:BA77"/>
    <mergeCell ref="BB77:BN77"/>
    <mergeCell ref="CO79:DA79"/>
    <mergeCell ref="A80:AD80"/>
    <mergeCell ref="AE80:AM80"/>
    <mergeCell ref="AN80:BA80"/>
    <mergeCell ref="BB80:BN80"/>
    <mergeCell ref="BO80:CA80"/>
    <mergeCell ref="CB80:CN80"/>
    <mergeCell ref="CO80:DA80"/>
    <mergeCell ref="A79:AD79"/>
    <mergeCell ref="AE79:AM79"/>
    <mergeCell ref="CO77:DA77"/>
    <mergeCell ref="A78:AD78"/>
    <mergeCell ref="AE78:AM78"/>
    <mergeCell ref="AN78:BA78"/>
    <mergeCell ref="BB78:BN78"/>
    <mergeCell ref="BO78:CA78"/>
    <mergeCell ref="CB78:CN78"/>
    <mergeCell ref="CO78:DA78"/>
    <mergeCell ref="A77:AD77"/>
    <mergeCell ref="AE77:AM77"/>
    <mergeCell ref="BO75:CA75"/>
    <mergeCell ref="CB75:CN75"/>
    <mergeCell ref="CO75:DA75"/>
    <mergeCell ref="A76:AD76"/>
    <mergeCell ref="AE76:AM76"/>
    <mergeCell ref="AN76:BA76"/>
    <mergeCell ref="BB76:BN76"/>
    <mergeCell ref="BO76:CA76"/>
    <mergeCell ref="CB76:CN76"/>
    <mergeCell ref="CO76:DA76"/>
    <mergeCell ref="A75:AD75"/>
    <mergeCell ref="AE75:AM75"/>
    <mergeCell ref="AN75:BA75"/>
    <mergeCell ref="BB75:BN75"/>
    <mergeCell ref="CO73:DA73"/>
    <mergeCell ref="A74:AD74"/>
    <mergeCell ref="AE74:AM74"/>
    <mergeCell ref="AN74:BA74"/>
    <mergeCell ref="BB74:BN74"/>
    <mergeCell ref="BO74:CA74"/>
    <mergeCell ref="CB74:CN74"/>
    <mergeCell ref="CO74:DA74"/>
    <mergeCell ref="A73:AD73"/>
    <mergeCell ref="AE73:AM73"/>
    <mergeCell ref="AN73:BA73"/>
    <mergeCell ref="BB73:BN73"/>
    <mergeCell ref="BO71:CA71"/>
    <mergeCell ref="CB71:CN71"/>
    <mergeCell ref="AN71:BA71"/>
    <mergeCell ref="BB71:BN71"/>
    <mergeCell ref="BO73:CA73"/>
    <mergeCell ref="CB73:CN73"/>
    <mergeCell ref="CO71:DA71"/>
    <mergeCell ref="A72:AD72"/>
    <mergeCell ref="AE72:AM72"/>
    <mergeCell ref="AN72:BA72"/>
    <mergeCell ref="BB72:BN72"/>
    <mergeCell ref="BO72:CA72"/>
    <mergeCell ref="CB72:CN72"/>
    <mergeCell ref="CO72:DA72"/>
    <mergeCell ref="A71:AD71"/>
    <mergeCell ref="AE71:AM71"/>
    <mergeCell ref="CO69:DA69"/>
    <mergeCell ref="A70:AD70"/>
    <mergeCell ref="AE70:AM70"/>
    <mergeCell ref="AN70:BA70"/>
    <mergeCell ref="BB70:BN70"/>
    <mergeCell ref="BO70:CA70"/>
    <mergeCell ref="CB70:CN70"/>
    <mergeCell ref="CO70:DA70"/>
    <mergeCell ref="A69:AD69"/>
    <mergeCell ref="AE69:AM69"/>
    <mergeCell ref="AN69:BA69"/>
    <mergeCell ref="BB69:BN69"/>
    <mergeCell ref="BO67:CA67"/>
    <mergeCell ref="CB67:CN67"/>
    <mergeCell ref="AN67:BA67"/>
    <mergeCell ref="BB67:BN67"/>
    <mergeCell ref="BO69:CA69"/>
    <mergeCell ref="CB69:CN69"/>
    <mergeCell ref="CO67:DA67"/>
    <mergeCell ref="A68:AD68"/>
    <mergeCell ref="AE68:AM68"/>
    <mergeCell ref="AN68:BA68"/>
    <mergeCell ref="BB68:BN68"/>
    <mergeCell ref="BO68:CA68"/>
    <mergeCell ref="CB68:CN68"/>
    <mergeCell ref="CO68:DA68"/>
    <mergeCell ref="A67:AD67"/>
    <mergeCell ref="AE67:AM67"/>
    <mergeCell ref="CO65:DA65"/>
    <mergeCell ref="A66:AD66"/>
    <mergeCell ref="AE66:AM66"/>
    <mergeCell ref="AN66:BA66"/>
    <mergeCell ref="BB66:BN66"/>
    <mergeCell ref="BO66:CA66"/>
    <mergeCell ref="CB66:CN66"/>
    <mergeCell ref="CO66:DA66"/>
    <mergeCell ref="A65:AD65"/>
    <mergeCell ref="AE65:AM65"/>
    <mergeCell ref="AN65:BA65"/>
    <mergeCell ref="BB65:BN65"/>
    <mergeCell ref="BO63:CA63"/>
    <mergeCell ref="CB63:CN63"/>
    <mergeCell ref="AN63:BA63"/>
    <mergeCell ref="BB63:BN63"/>
    <mergeCell ref="BO65:CA65"/>
    <mergeCell ref="CB65:CN65"/>
    <mergeCell ref="CO63:DA63"/>
    <mergeCell ref="A64:AD64"/>
    <mergeCell ref="AE64:AM64"/>
    <mergeCell ref="AN64:BA64"/>
    <mergeCell ref="BB64:BN64"/>
    <mergeCell ref="BO64:CA64"/>
    <mergeCell ref="CB64:CN64"/>
    <mergeCell ref="CO64:DA64"/>
    <mergeCell ref="A63:AD63"/>
    <mergeCell ref="AE63:AM63"/>
    <mergeCell ref="CO61:DA61"/>
    <mergeCell ref="A62:AD62"/>
    <mergeCell ref="AE62:AM62"/>
    <mergeCell ref="AN62:BA62"/>
    <mergeCell ref="BB62:BN62"/>
    <mergeCell ref="BO62:CA62"/>
    <mergeCell ref="CB62:CN62"/>
    <mergeCell ref="CO62:DA62"/>
    <mergeCell ref="A61:AD61"/>
    <mergeCell ref="AE61:AM61"/>
    <mergeCell ref="AN61:BA61"/>
    <mergeCell ref="BB61:BN61"/>
    <mergeCell ref="BO60:CA60"/>
    <mergeCell ref="CB60:CN60"/>
    <mergeCell ref="BO61:CA61"/>
    <mergeCell ref="CB61:CN61"/>
    <mergeCell ref="CO60:DA60"/>
    <mergeCell ref="A60:AD60"/>
    <mergeCell ref="AE60:AM60"/>
    <mergeCell ref="AN60:BA60"/>
    <mergeCell ref="BB60:BN60"/>
    <mergeCell ref="BO58:CA58"/>
    <mergeCell ref="CB58:CN58"/>
    <mergeCell ref="CO58:DA58"/>
    <mergeCell ref="A59:AD59"/>
    <mergeCell ref="AE59:AM59"/>
    <mergeCell ref="AN59:BA59"/>
    <mergeCell ref="BB59:BN59"/>
    <mergeCell ref="BO59:CA59"/>
    <mergeCell ref="CB59:CN59"/>
    <mergeCell ref="CO59:DA59"/>
    <mergeCell ref="A58:AD58"/>
    <mergeCell ref="AE58:AM58"/>
    <mergeCell ref="AN58:BA58"/>
    <mergeCell ref="BB58:BN58"/>
    <mergeCell ref="CO56:DA56"/>
    <mergeCell ref="BO57:CA57"/>
    <mergeCell ref="CB57:CN57"/>
    <mergeCell ref="CO57:DA57"/>
    <mergeCell ref="A57:AD57"/>
    <mergeCell ref="AE57:AM57"/>
    <mergeCell ref="AN57:BA57"/>
    <mergeCell ref="BB57:BN57"/>
    <mergeCell ref="A56:AD56"/>
    <mergeCell ref="AE56:AM56"/>
    <mergeCell ref="AN56:BA56"/>
    <mergeCell ref="BB56:BN56"/>
    <mergeCell ref="BO56:CA56"/>
    <mergeCell ref="CB56:CN56"/>
    <mergeCell ref="BO11:CA11"/>
    <mergeCell ref="CB11:CN11"/>
    <mergeCell ref="AN18:BA18"/>
    <mergeCell ref="BB18:BN18"/>
    <mergeCell ref="AN17:BA17"/>
    <mergeCell ref="AN14:BA14"/>
    <mergeCell ref="AE5:AM5"/>
    <mergeCell ref="AN8:BA8"/>
    <mergeCell ref="CB7:CN7"/>
    <mergeCell ref="CO7:DA7"/>
    <mergeCell ref="CB10:CN10"/>
    <mergeCell ref="CO10:DA10"/>
    <mergeCell ref="CO9:DA9"/>
    <mergeCell ref="CB9:CN9"/>
    <mergeCell ref="BO9:CA9"/>
    <mergeCell ref="BO10:CA10"/>
    <mergeCell ref="CB55:CN55"/>
    <mergeCell ref="CO55:DA55"/>
    <mergeCell ref="AN7:BA7"/>
    <mergeCell ref="BB9:BN9"/>
    <mergeCell ref="AN11:BA11"/>
    <mergeCell ref="BB11:BN11"/>
    <mergeCell ref="BB13:BN13"/>
    <mergeCell ref="AN9:BA9"/>
    <mergeCell ref="BO55:CA55"/>
    <mergeCell ref="CB33:CN33"/>
    <mergeCell ref="A34:AD34"/>
    <mergeCell ref="AE34:AM34"/>
    <mergeCell ref="BO33:CA33"/>
    <mergeCell ref="AN34:BA34"/>
    <mergeCell ref="A16:AD16"/>
    <mergeCell ref="A21:AD21"/>
    <mergeCell ref="A22:AD22"/>
    <mergeCell ref="AE22:AM22"/>
    <mergeCell ref="AN22:BA22"/>
    <mergeCell ref="AN24:BA24"/>
    <mergeCell ref="AE9:AM9"/>
    <mergeCell ref="AE7:AM7"/>
    <mergeCell ref="A55:AD55"/>
    <mergeCell ref="AE55:AM55"/>
    <mergeCell ref="AN55:BA55"/>
    <mergeCell ref="BB55:BN55"/>
    <mergeCell ref="A18:AD18"/>
    <mergeCell ref="AE18:AM18"/>
    <mergeCell ref="A15:AD15"/>
    <mergeCell ref="AE15:AM15"/>
    <mergeCell ref="A2:AD3"/>
    <mergeCell ref="AE2:AM3"/>
    <mergeCell ref="A10:AD10"/>
    <mergeCell ref="AE10:AM10"/>
    <mergeCell ref="AE8:AM8"/>
    <mergeCell ref="A11:AD11"/>
    <mergeCell ref="A5:AD5"/>
    <mergeCell ref="A7:AD7"/>
    <mergeCell ref="A8:AD8"/>
    <mergeCell ref="A9:AD9"/>
    <mergeCell ref="BO3:CA3"/>
    <mergeCell ref="CO4:DA4"/>
    <mergeCell ref="BO4:CA4"/>
    <mergeCell ref="AN15:BA15"/>
    <mergeCell ref="BB14:BN14"/>
    <mergeCell ref="AN10:BA10"/>
    <mergeCell ref="BO8:CA8"/>
    <mergeCell ref="BB5:BN5"/>
    <mergeCell ref="CO11:DA11"/>
    <mergeCell ref="BB10:BN10"/>
    <mergeCell ref="BO12:CA12"/>
    <mergeCell ref="CB12:CN12"/>
    <mergeCell ref="A1:DA1"/>
    <mergeCell ref="A4:AD4"/>
    <mergeCell ref="AE4:AM4"/>
    <mergeCell ref="AN4:BA4"/>
    <mergeCell ref="BB4:BN4"/>
    <mergeCell ref="AE11:AM11"/>
    <mergeCell ref="CB4:CN4"/>
    <mergeCell ref="AN2:BA3"/>
    <mergeCell ref="A20:AD20"/>
    <mergeCell ref="AE20:AM20"/>
    <mergeCell ref="A17:AD17"/>
    <mergeCell ref="A19:AD19"/>
    <mergeCell ref="AE19:AM19"/>
    <mergeCell ref="CB21:CN21"/>
    <mergeCell ref="AE17:AM17"/>
    <mergeCell ref="AE21:AM21"/>
    <mergeCell ref="BB21:BN21"/>
    <mergeCell ref="BB16:BN16"/>
    <mergeCell ref="BB17:BN17"/>
    <mergeCell ref="A12:AD12"/>
    <mergeCell ref="A13:AD13"/>
    <mergeCell ref="A14:AD14"/>
    <mergeCell ref="AE16:AM16"/>
    <mergeCell ref="AE12:AM12"/>
    <mergeCell ref="A24:AD24"/>
    <mergeCell ref="A23:AD23"/>
    <mergeCell ref="AE23:AM23"/>
    <mergeCell ref="AN23:BA23"/>
    <mergeCell ref="AN12:BA12"/>
    <mergeCell ref="AE13:AM13"/>
    <mergeCell ref="AN13:BA13"/>
    <mergeCell ref="AE14:AM14"/>
    <mergeCell ref="AN19:BA19"/>
    <mergeCell ref="AN16:BA16"/>
    <mergeCell ref="CO20:DA20"/>
    <mergeCell ref="BO13:CA13"/>
    <mergeCell ref="CB13:CN13"/>
    <mergeCell ref="BO14:CA14"/>
    <mergeCell ref="CB15:CN15"/>
    <mergeCell ref="AN20:BA20"/>
    <mergeCell ref="CB16:CN16"/>
    <mergeCell ref="BB20:BN20"/>
    <mergeCell ref="BB19:BN19"/>
    <mergeCell ref="BO16:CA16"/>
    <mergeCell ref="BO22:CA22"/>
    <mergeCell ref="CO12:DA12"/>
    <mergeCell ref="CB14:CN14"/>
    <mergeCell ref="CO14:DA14"/>
    <mergeCell ref="CO15:DA15"/>
    <mergeCell ref="CO16:DA16"/>
    <mergeCell ref="CO17:DA17"/>
    <mergeCell ref="BO18:CA18"/>
    <mergeCell ref="CB18:CN18"/>
    <mergeCell ref="CO22:DA22"/>
    <mergeCell ref="BO24:CA24"/>
    <mergeCell ref="AE39:AM39"/>
    <mergeCell ref="CB22:CN22"/>
    <mergeCell ref="AN21:BA21"/>
    <mergeCell ref="BB22:BN22"/>
    <mergeCell ref="AN30:BA30"/>
    <mergeCell ref="BB30:BN30"/>
    <mergeCell ref="BB39:BN39"/>
    <mergeCell ref="AE25:AM25"/>
    <mergeCell ref="BO26:CA26"/>
    <mergeCell ref="CO21:DA21"/>
    <mergeCell ref="BO17:CA17"/>
    <mergeCell ref="CB17:CN17"/>
    <mergeCell ref="CB19:CN19"/>
    <mergeCell ref="CO19:DA19"/>
    <mergeCell ref="BO20:CA20"/>
    <mergeCell ref="CB20:CN20"/>
    <mergeCell ref="CO18:DA18"/>
    <mergeCell ref="BO19:CA19"/>
    <mergeCell ref="BO21:CA21"/>
    <mergeCell ref="A27:AD27"/>
    <mergeCell ref="AE27:AM27"/>
    <mergeCell ref="BB26:BN26"/>
    <mergeCell ref="A26:AD26"/>
    <mergeCell ref="AE26:AM26"/>
    <mergeCell ref="A25:AD25"/>
    <mergeCell ref="BB25:BN25"/>
    <mergeCell ref="BO25:CA25"/>
    <mergeCell ref="AN31:BA31"/>
    <mergeCell ref="BB31:BN31"/>
    <mergeCell ref="AN25:BA25"/>
    <mergeCell ref="AN27:BA27"/>
    <mergeCell ref="BB27:BN27"/>
    <mergeCell ref="AN26:BA26"/>
    <mergeCell ref="CO30:DA30"/>
    <mergeCell ref="BB29:BN29"/>
    <mergeCell ref="CO25:DA25"/>
    <mergeCell ref="CB26:CN26"/>
    <mergeCell ref="CO26:DA26"/>
    <mergeCell ref="BO27:CA27"/>
    <mergeCell ref="CB27:CN27"/>
    <mergeCell ref="CO27:DA27"/>
    <mergeCell ref="CB30:CN30"/>
    <mergeCell ref="CB25:CN25"/>
    <mergeCell ref="A30:AD30"/>
    <mergeCell ref="AE30:AM30"/>
    <mergeCell ref="A31:AD31"/>
    <mergeCell ref="AE31:AM31"/>
    <mergeCell ref="CB28:CN28"/>
    <mergeCell ref="BO29:CA29"/>
    <mergeCell ref="CB29:CN29"/>
    <mergeCell ref="A29:AD29"/>
    <mergeCell ref="AE29:AM29"/>
    <mergeCell ref="AN29:BA29"/>
    <mergeCell ref="CO24:DA24"/>
    <mergeCell ref="AE35:AM35"/>
    <mergeCell ref="A32:AD32"/>
    <mergeCell ref="AE32:AM32"/>
    <mergeCell ref="AN35:BA35"/>
    <mergeCell ref="BB35:BN35"/>
    <mergeCell ref="A33:AD33"/>
    <mergeCell ref="AE33:AM33"/>
    <mergeCell ref="AN33:BA33"/>
    <mergeCell ref="AN32:BA32"/>
    <mergeCell ref="CO32:DA32"/>
    <mergeCell ref="CO28:DA28"/>
    <mergeCell ref="CO29:DA29"/>
    <mergeCell ref="CB8:CN8"/>
    <mergeCell ref="CO8:DA8"/>
    <mergeCell ref="BO23:CA23"/>
    <mergeCell ref="CB23:CN23"/>
    <mergeCell ref="CO23:DA23"/>
    <mergeCell ref="CB24:CN24"/>
    <mergeCell ref="BO28:CA28"/>
    <mergeCell ref="CO36:DA36"/>
    <mergeCell ref="BO35:CA35"/>
    <mergeCell ref="CB35:CN35"/>
    <mergeCell ref="CO35:DA35"/>
    <mergeCell ref="BO30:CA30"/>
    <mergeCell ref="CB31:CN31"/>
    <mergeCell ref="CO31:DA31"/>
    <mergeCell ref="BO31:CA31"/>
    <mergeCell ref="BO32:CA32"/>
    <mergeCell ref="CB32:CN32"/>
    <mergeCell ref="A35:AD35"/>
    <mergeCell ref="BO38:CA38"/>
    <mergeCell ref="CB38:CN38"/>
    <mergeCell ref="CO38:DA38"/>
    <mergeCell ref="BO37:CA37"/>
    <mergeCell ref="A36:AD36"/>
    <mergeCell ref="AE36:AM36"/>
    <mergeCell ref="AN36:BA36"/>
    <mergeCell ref="BB36:BN36"/>
    <mergeCell ref="BO36:CA36"/>
    <mergeCell ref="BB38:BN38"/>
    <mergeCell ref="AN5:BA5"/>
    <mergeCell ref="BB12:BN12"/>
    <mergeCell ref="AE37:AM37"/>
    <mergeCell ref="AN37:BA37"/>
    <mergeCell ref="BB37:BN37"/>
    <mergeCell ref="BB32:BN32"/>
    <mergeCell ref="BB23:BN23"/>
    <mergeCell ref="BB24:BN24"/>
    <mergeCell ref="AE24:AM24"/>
    <mergeCell ref="A42:AD42"/>
    <mergeCell ref="AE42:AM42"/>
    <mergeCell ref="AN42:BA42"/>
    <mergeCell ref="AE40:AM40"/>
    <mergeCell ref="AN40:BA40"/>
    <mergeCell ref="A37:AD37"/>
    <mergeCell ref="A38:AD38"/>
    <mergeCell ref="AE38:AM38"/>
    <mergeCell ref="AN38:BA38"/>
    <mergeCell ref="BO42:CA42"/>
    <mergeCell ref="CB41:CN41"/>
    <mergeCell ref="A39:AD39"/>
    <mergeCell ref="A41:AD41"/>
    <mergeCell ref="AE41:AM41"/>
    <mergeCell ref="BO41:CA41"/>
    <mergeCell ref="AN41:BA41"/>
    <mergeCell ref="BB41:BN41"/>
    <mergeCell ref="BO39:CA39"/>
    <mergeCell ref="AN39:BA39"/>
    <mergeCell ref="A47:AD47"/>
    <mergeCell ref="AE47:AM47"/>
    <mergeCell ref="AN47:BA47"/>
    <mergeCell ref="BB47:BN47"/>
    <mergeCell ref="A48:AD48"/>
    <mergeCell ref="AE48:AM48"/>
    <mergeCell ref="AN48:BA48"/>
    <mergeCell ref="A46:AD46"/>
    <mergeCell ref="CB47:CN47"/>
    <mergeCell ref="BO5:CA5"/>
    <mergeCell ref="BO7:CA7"/>
    <mergeCell ref="BB2:DA2"/>
    <mergeCell ref="BB3:BN3"/>
    <mergeCell ref="CB3:CN3"/>
    <mergeCell ref="CO3:DA3"/>
    <mergeCell ref="CB5:CN5"/>
    <mergeCell ref="CO5:DA5"/>
    <mergeCell ref="A50:AD50"/>
    <mergeCell ref="AE50:AM50"/>
    <mergeCell ref="AN50:BA50"/>
    <mergeCell ref="BB50:BN50"/>
    <mergeCell ref="BO51:CA51"/>
    <mergeCell ref="AE51:AM51"/>
    <mergeCell ref="AN51:BA51"/>
    <mergeCell ref="A51:AD51"/>
    <mergeCell ref="BO52:CA52"/>
    <mergeCell ref="CB52:CN52"/>
    <mergeCell ref="CO52:DA52"/>
    <mergeCell ref="CO51:DA51"/>
    <mergeCell ref="BO49:CA49"/>
    <mergeCell ref="BB7:BN7"/>
    <mergeCell ref="BB40:BN40"/>
    <mergeCell ref="CB48:CN48"/>
    <mergeCell ref="CO48:DA48"/>
    <mergeCell ref="BB42:BN42"/>
    <mergeCell ref="CB51:CN51"/>
    <mergeCell ref="CB49:CN49"/>
    <mergeCell ref="CO49:DA49"/>
    <mergeCell ref="BO50:CA50"/>
    <mergeCell ref="CB50:CN50"/>
    <mergeCell ref="CO50:DA50"/>
    <mergeCell ref="A53:AD53"/>
    <mergeCell ref="A52:AD52"/>
    <mergeCell ref="AE52:AM52"/>
    <mergeCell ref="AN52:BA52"/>
    <mergeCell ref="BB52:BN52"/>
    <mergeCell ref="BB51:BN51"/>
    <mergeCell ref="AE46:AM46"/>
    <mergeCell ref="CB53:CN53"/>
    <mergeCell ref="CO53:DA53"/>
    <mergeCell ref="A54:AD54"/>
    <mergeCell ref="AE54:AM54"/>
    <mergeCell ref="AN54:BA54"/>
    <mergeCell ref="BB54:BN54"/>
    <mergeCell ref="BO54:CA54"/>
    <mergeCell ref="CB54:CN54"/>
    <mergeCell ref="CO54:DA54"/>
    <mergeCell ref="BO48:CA48"/>
    <mergeCell ref="BO53:CA53"/>
    <mergeCell ref="AE53:AM53"/>
    <mergeCell ref="AN53:BA53"/>
    <mergeCell ref="BB53:BN53"/>
    <mergeCell ref="A49:AD49"/>
    <mergeCell ref="AE49:AM49"/>
    <mergeCell ref="AN49:BA49"/>
    <mergeCell ref="BB49:BN49"/>
    <mergeCell ref="BB48:BN48"/>
    <mergeCell ref="CB6:CN6"/>
    <mergeCell ref="CO6:DA6"/>
    <mergeCell ref="CB40:CN40"/>
    <mergeCell ref="CO40:DA40"/>
    <mergeCell ref="BO40:CA40"/>
    <mergeCell ref="CB39:CN39"/>
    <mergeCell ref="CO39:DA39"/>
    <mergeCell ref="CB36:CN36"/>
    <mergeCell ref="BO6:CA6"/>
    <mergeCell ref="CO37:DA37"/>
    <mergeCell ref="BO45:CA45"/>
    <mergeCell ref="A28:AD28"/>
    <mergeCell ref="AE28:AM28"/>
    <mergeCell ref="AN28:BA28"/>
    <mergeCell ref="BB28:BN28"/>
    <mergeCell ref="A6:AD6"/>
    <mergeCell ref="AE6:AM6"/>
    <mergeCell ref="AN6:BA6"/>
    <mergeCell ref="BB8:BN8"/>
    <mergeCell ref="BB6:BN6"/>
    <mergeCell ref="CO47:DA47"/>
    <mergeCell ref="AN46:BA46"/>
    <mergeCell ref="BB46:BN46"/>
    <mergeCell ref="BO46:CA46"/>
    <mergeCell ref="CB46:CN46"/>
    <mergeCell ref="CO46:DA46"/>
    <mergeCell ref="BO47:CA47"/>
    <mergeCell ref="BB43:BN43"/>
    <mergeCell ref="AN44:BA44"/>
    <mergeCell ref="BO43:CA43"/>
    <mergeCell ref="BB44:BN44"/>
    <mergeCell ref="BO44:CA44"/>
    <mergeCell ref="CO13:DA13"/>
    <mergeCell ref="BB15:BN15"/>
    <mergeCell ref="BO15:CA15"/>
    <mergeCell ref="CB42:CN42"/>
    <mergeCell ref="CO42:DA42"/>
    <mergeCell ref="A43:AD43"/>
    <mergeCell ref="AE43:AM43"/>
    <mergeCell ref="AN45:BA45"/>
    <mergeCell ref="BB45:BN45"/>
    <mergeCell ref="AE44:AM44"/>
    <mergeCell ref="A40:AD40"/>
    <mergeCell ref="A44:AD44"/>
    <mergeCell ref="A45:AD45"/>
    <mergeCell ref="AE45:AM45"/>
    <mergeCell ref="AN43:BA43"/>
    <mergeCell ref="CO41:DA41"/>
    <mergeCell ref="CB37:CN37"/>
    <mergeCell ref="CO45:DA45"/>
    <mergeCell ref="CB43:CN43"/>
    <mergeCell ref="CO43:DA43"/>
    <mergeCell ref="CB44:CN44"/>
    <mergeCell ref="CO44:DA44"/>
    <mergeCell ref="CB45:CN45"/>
  </mergeCells>
  <printOptions/>
  <pageMargins left="0.7874015748031497" right="0.34" top="0.5905511811023623" bottom="0.24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31"/>
  <sheetViews>
    <sheetView tabSelected="1" zoomScaleSheetLayoutView="100" zoomScalePageLayoutView="0" workbookViewId="0" topLeftCell="A1">
      <selection activeCell="CL10" sqref="CL10:DA16"/>
    </sheetView>
  </sheetViews>
  <sheetFormatPr defaultColWidth="0.875" defaultRowHeight="12.75"/>
  <cols>
    <col min="1" max="1" width="0.12890625" style="1" customWidth="1"/>
    <col min="2" max="8" width="0.875" style="1" customWidth="1"/>
    <col min="9" max="9" width="0.2421875" style="1" customWidth="1"/>
    <col min="10" max="10" width="0.875" style="1" hidden="1" customWidth="1"/>
    <col min="11" max="41" width="0.875" style="1" customWidth="1"/>
    <col min="42" max="42" width="0.12890625" style="1" customWidth="1"/>
    <col min="43" max="52" width="0.875" style="1" customWidth="1"/>
    <col min="53" max="53" width="1.25" style="1" customWidth="1"/>
    <col min="54" max="54" width="0.74609375" style="1" customWidth="1"/>
    <col min="55" max="55" width="0.2421875" style="1" hidden="1" customWidth="1"/>
    <col min="56" max="56" width="0.12890625" style="1" hidden="1" customWidth="1"/>
    <col min="57" max="57" width="0.875" style="1" hidden="1" customWidth="1"/>
    <col min="58" max="58" width="0.6171875" style="1" hidden="1" customWidth="1"/>
    <col min="59" max="62" width="0.875" style="1" hidden="1" customWidth="1"/>
    <col min="63" max="63" width="0.6171875" style="1" customWidth="1"/>
    <col min="64" max="64" width="3.25390625" style="1" customWidth="1"/>
    <col min="65" max="86" width="0.875" style="1" customWidth="1"/>
    <col min="87" max="87" width="1.37890625" style="1" customWidth="1"/>
    <col min="88" max="88" width="0.12890625" style="1" hidden="1" customWidth="1"/>
    <col min="89" max="89" width="1.00390625" style="1" hidden="1" customWidth="1"/>
    <col min="90" max="90" width="0.37109375" style="1" customWidth="1"/>
    <col min="91" max="104" width="0.875" style="1" customWidth="1"/>
    <col min="105" max="105" width="16.625" style="1" customWidth="1"/>
    <col min="106" max="16384" width="0.875" style="1" customWidth="1"/>
  </cols>
  <sheetData>
    <row r="1" spans="1:105" s="34" customFormat="1" ht="15" customHeight="1">
      <c r="A1" s="30"/>
      <c r="B1" s="33"/>
      <c r="C1" s="33"/>
      <c r="D1" s="33"/>
      <c r="E1" s="33"/>
      <c r="F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5" t="s">
        <v>179</v>
      </c>
      <c r="BS1" s="182" t="s">
        <v>198</v>
      </c>
      <c r="BT1" s="182"/>
      <c r="BU1" s="182"/>
      <c r="BV1" s="182"/>
      <c r="BW1" s="182"/>
      <c r="BX1" s="182"/>
      <c r="BY1" s="182"/>
      <c r="BZ1" s="182"/>
      <c r="CA1" s="182"/>
      <c r="CB1" s="182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</row>
    <row r="2" spans="1:105" s="4" customFormat="1" ht="3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</row>
    <row r="3" spans="1:105" s="4" customFormat="1" ht="15">
      <c r="A3" s="15" t="s">
        <v>180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64" t="s">
        <v>197</v>
      </c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</row>
    <row r="4" spans="1:105" s="37" customFormat="1" ht="24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X4" s="183" t="s">
        <v>181</v>
      </c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</row>
    <row r="5" spans="1:105" s="21" customFormat="1" ht="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L5" s="45" t="s">
        <v>193</v>
      </c>
      <c r="AM5" s="49" t="s">
        <v>199</v>
      </c>
      <c r="AN5" s="49"/>
      <c r="AO5" s="49"/>
      <c r="AP5" s="49"/>
      <c r="AQ5" s="184" t="s">
        <v>0</v>
      </c>
      <c r="AR5" s="184"/>
      <c r="AS5" s="44"/>
      <c r="AT5" s="49" t="s">
        <v>196</v>
      </c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185">
        <v>20</v>
      </c>
      <c r="BJ5" s="185"/>
      <c r="BK5" s="185"/>
      <c r="BL5" s="185"/>
      <c r="BM5" s="60" t="s">
        <v>165</v>
      </c>
      <c r="BN5" s="60"/>
      <c r="BO5" s="60"/>
      <c r="BP5" s="60"/>
      <c r="BQ5" s="21" t="s">
        <v>1</v>
      </c>
      <c r="BS5" s="44"/>
      <c r="CI5" s="46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</row>
    <row r="6" spans="1:105" s="37" customFormat="1" ht="1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186" t="s">
        <v>194</v>
      </c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</row>
    <row r="7" spans="1:105" s="4" customFormat="1" ht="6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</row>
    <row r="8" spans="1:105" s="4" customFormat="1" ht="60" customHeight="1">
      <c r="A8" s="187" t="s">
        <v>182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 t="s">
        <v>24</v>
      </c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 t="s">
        <v>183</v>
      </c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 t="s">
        <v>184</v>
      </c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</row>
    <row r="9" spans="1:105" s="4" customFormat="1" ht="15">
      <c r="A9" s="188">
        <v>1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>
        <v>2</v>
      </c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>
        <v>3</v>
      </c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>
        <v>4</v>
      </c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</row>
    <row r="10" spans="1:105" s="4" customFormat="1" ht="24.75" customHeight="1">
      <c r="A10" s="181" t="s">
        <v>195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79" t="s">
        <v>9</v>
      </c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80">
        <v>219000</v>
      </c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90" t="s">
        <v>201</v>
      </c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</row>
    <row r="11" spans="1:105" s="4" customFormat="1" ht="24.75" customHeight="1">
      <c r="A11" s="181" t="s">
        <v>84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79" t="s">
        <v>9</v>
      </c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80">
        <v>219000</v>
      </c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</row>
    <row r="12" spans="1:105" s="4" customFormat="1" ht="24.75" customHeight="1">
      <c r="A12" s="176" t="s">
        <v>45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7" t="s">
        <v>35</v>
      </c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8">
        <v>149021.44</v>
      </c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</row>
    <row r="13" spans="1:105" s="4" customFormat="1" ht="24.75" customHeight="1">
      <c r="A13" s="176" t="s">
        <v>49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7" t="s">
        <v>40</v>
      </c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8">
        <v>149021.44</v>
      </c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</row>
    <row r="14" spans="1:105" s="4" customFormat="1" ht="24.75" customHeight="1">
      <c r="A14" s="176" t="s">
        <v>87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7" t="s">
        <v>55</v>
      </c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8">
        <v>149021.44</v>
      </c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</row>
    <row r="15" spans="1:105" s="4" customFormat="1" ht="24.75" customHeight="1">
      <c r="A15" s="176" t="s">
        <v>71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7" t="s">
        <v>59</v>
      </c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8">
        <v>69978.56</v>
      </c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</row>
    <row r="16" spans="1:105" s="4" customFormat="1" ht="24.75" customHeight="1">
      <c r="A16" s="176" t="s">
        <v>75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7" t="s">
        <v>63</v>
      </c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8">
        <v>69978.56</v>
      </c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</row>
    <row r="17" spans="1:105" s="4" customFormat="1" ht="3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</row>
    <row r="18" spans="1:105" s="37" customFormat="1" ht="12">
      <c r="A18" s="36"/>
      <c r="B18" s="36"/>
      <c r="C18" s="36"/>
      <c r="D18" s="36"/>
      <c r="E18" s="36" t="s">
        <v>185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</row>
    <row r="19" spans="1:105" s="37" customFormat="1" ht="1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</row>
    <row r="20" spans="1:105" s="37" customFormat="1" ht="1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</row>
    <row r="21" spans="1:105" s="37" customFormat="1" ht="1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</row>
    <row r="22" spans="1:105" s="37" customFormat="1" ht="1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</row>
    <row r="23" spans="1:105" s="37" customFormat="1" ht="1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  <row r="24" spans="1:105" s="37" customFormat="1" ht="1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</row>
    <row r="25" spans="1:54" s="4" customFormat="1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</row>
    <row r="26" spans="1:105" ht="15">
      <c r="A26" s="4" t="s">
        <v>186</v>
      </c>
      <c r="B26" s="4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</row>
    <row r="27" spans="1:105" ht="15">
      <c r="A27" s="4" t="s">
        <v>187</v>
      </c>
      <c r="B27" s="4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 t="s">
        <v>188</v>
      </c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</row>
    <row r="28" spans="1:105" ht="15">
      <c r="A28" s="4"/>
      <c r="B28" s="4"/>
      <c r="AZ28" s="57" t="s">
        <v>4</v>
      </c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 t="s">
        <v>5</v>
      </c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</row>
    <row r="29" spans="1:105" ht="15" customHeight="1">
      <c r="A29" s="4" t="s">
        <v>189</v>
      </c>
      <c r="B29" s="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 t="s">
        <v>188</v>
      </c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</row>
    <row r="30" spans="1:105" s="2" customFormat="1" ht="13.5" customHeight="1">
      <c r="A30" s="37"/>
      <c r="B30" s="37"/>
      <c r="AZ30" s="57" t="s">
        <v>4</v>
      </c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 t="s">
        <v>5</v>
      </c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</row>
    <row r="31" spans="1:34" ht="15">
      <c r="A31" s="4" t="s">
        <v>190</v>
      </c>
      <c r="B31" s="4"/>
      <c r="G31" s="189" t="s">
        <v>191</v>
      </c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</row>
  </sheetData>
  <sheetProtection/>
  <mergeCells count="48">
    <mergeCell ref="AZ30:BS30"/>
    <mergeCell ref="BT30:DA30"/>
    <mergeCell ref="G31:AH31"/>
    <mergeCell ref="A10:BJ10"/>
    <mergeCell ref="AZ27:BS27"/>
    <mergeCell ref="BT27:DA27"/>
    <mergeCell ref="AZ28:BS28"/>
    <mergeCell ref="BT28:DA28"/>
    <mergeCell ref="AZ29:BS29"/>
    <mergeCell ref="BT29:DA29"/>
    <mergeCell ref="BV13:CK13"/>
    <mergeCell ref="AH6:BS6"/>
    <mergeCell ref="A8:BJ8"/>
    <mergeCell ref="BK8:BU8"/>
    <mergeCell ref="BV8:CK8"/>
    <mergeCell ref="CL8:DA8"/>
    <mergeCell ref="A9:BJ9"/>
    <mergeCell ref="BK9:BU9"/>
    <mergeCell ref="BV9:CK9"/>
    <mergeCell ref="CL9:DA9"/>
    <mergeCell ref="BS1:CB1"/>
    <mergeCell ref="X3:DA3"/>
    <mergeCell ref="X4:DA4"/>
    <mergeCell ref="AM5:AP5"/>
    <mergeCell ref="AQ5:AR5"/>
    <mergeCell ref="AT5:BH5"/>
    <mergeCell ref="BI5:BL5"/>
    <mergeCell ref="BM5:BP5"/>
    <mergeCell ref="CL10:DA16"/>
    <mergeCell ref="A11:BJ11"/>
    <mergeCell ref="BK11:BU11"/>
    <mergeCell ref="BV11:CK11"/>
    <mergeCell ref="A12:BJ12"/>
    <mergeCell ref="BK12:BU12"/>
    <mergeCell ref="BV12:CK12"/>
    <mergeCell ref="A15:BJ15"/>
    <mergeCell ref="BK15:BU15"/>
    <mergeCell ref="BV15:CK15"/>
    <mergeCell ref="A16:BJ16"/>
    <mergeCell ref="BK16:BU16"/>
    <mergeCell ref="BV16:CK16"/>
    <mergeCell ref="BK10:BU10"/>
    <mergeCell ref="BV10:CK10"/>
    <mergeCell ref="A14:BJ14"/>
    <mergeCell ref="BK14:BU14"/>
    <mergeCell ref="BV14:CK14"/>
    <mergeCell ref="A13:BJ13"/>
    <mergeCell ref="BK13:BU13"/>
  </mergeCells>
  <printOptions/>
  <pageMargins left="0.61" right="0.24" top="0.5905511811023623" bottom="0.2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АсаулкаКП</cp:lastModifiedBy>
  <cp:lastPrinted>2016-05-24T14:12:16Z</cp:lastPrinted>
  <dcterms:created xsi:type="dcterms:W3CDTF">2010-11-26T07:12:57Z</dcterms:created>
  <dcterms:modified xsi:type="dcterms:W3CDTF">2016-05-24T14:12:18Z</dcterms:modified>
  <cp:category/>
  <cp:version/>
  <cp:contentType/>
  <cp:contentStatus/>
</cp:coreProperties>
</file>