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Раздел 1 " sheetId="1" r:id="rId1"/>
    <sheet name="Раздел 2" sheetId="2" r:id="rId2"/>
  </sheets>
  <definedNames>
    <definedName name="_GoBack" localSheetId="1">'Раздел 2'!$A$22</definedName>
    <definedName name="_xlnm.Print_Titles" localSheetId="0">'Раздел 1 '!$20:$24</definedName>
    <definedName name="_xlnm.Print_Area" localSheetId="1">'Раздел 2'!$A$1:$K$24</definedName>
  </definedNames>
  <calcPr fullCalcOnLoad="1"/>
</workbook>
</file>

<file path=xl/sharedStrings.xml><?xml version="1.0" encoding="utf-8"?>
<sst xmlns="http://schemas.openxmlformats.org/spreadsheetml/2006/main" count="223" uniqueCount="171">
  <si>
    <t>Остаток средств на начало года</t>
  </si>
  <si>
    <t>Возврат неиспользованных остатков субсидий прошлых
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</si>
  <si>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</si>
  <si>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, всего:</t>
  </si>
  <si>
    <t>от оказания услуг (выполнения работ)</t>
  </si>
  <si>
    <t>из них
от оказания услуг (выполнения работ) на платной основе</t>
  </si>
  <si>
    <t>в том числе:
от образовательной деятельности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</si>
  <si>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</si>
  <si>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</si>
  <si>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прочих видов деятельности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</si>
  <si>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</si>
  <si>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</si>
  <si>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</si>
  <si>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иные субсидии, предоставленные из бюджета</t>
  </si>
  <si>
    <t>от операций с активами</t>
  </si>
  <si>
    <t>прочие поступления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</si>
  <si>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</si>
  <si>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</si>
  <si>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</si>
  <si>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</si>
  <si>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учебно-вспомогательного персонала</t>
  </si>
  <si>
    <t>административно-управленческого персонала</t>
  </si>
  <si>
    <t>обслуживающего персонала</t>
  </si>
  <si>
    <t>иные выплаты персоналу учреждений, за исключением фонда оплаты труда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</si>
  <si>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</si>
  <si>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</t>
  </si>
  <si>
    <t>стипендии</t>
  </si>
  <si>
    <t>уплата налогов, сборов и иных платежей</t>
  </si>
  <si>
    <t>из них:
налог на имущество и земельный налог</t>
  </si>
  <si>
    <t>уплата прочих налогов и сборов</t>
  </si>
  <si>
    <t>уплата иных платежей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</si>
  <si>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</si>
  <si>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</si>
  <si>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</si>
  <si>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</si>
  <si>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</si>
  <si>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</si>
  <si>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</si>
  <si>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</si>
  <si>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поступление финансовых активов</t>
  </si>
  <si>
    <t>из них:
увеличение остатков средств</t>
  </si>
  <si>
    <t>выбытие финансовых активов, всего</t>
  </si>
  <si>
    <t>прочие выбытия</t>
  </si>
  <si>
    <t>изменение остатков средств (+; -)</t>
  </si>
  <si>
    <t>Остаток средств на конец года</t>
  </si>
  <si>
    <t>Код ВР</t>
  </si>
  <si>
    <t>Сумма</t>
  </si>
  <si>
    <t>Всего</t>
  </si>
  <si>
    <t>в том числе</t>
  </si>
  <si>
    <t>Субсидии на иные цели</t>
  </si>
  <si>
    <t>Субсидии на капитальные вложения</t>
  </si>
  <si>
    <t>Поступления от приносящей доход деятельности</t>
  </si>
  <si>
    <t xml:space="preserve"> в т.ч. Гранты</t>
  </si>
  <si>
    <t>Наименование</t>
  </si>
  <si>
    <t>СОГЛАСОВАНО</t>
  </si>
  <si>
    <t>Учредитель</t>
  </si>
  <si>
    <t>Учреждение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</si>
  <si>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</si>
  <si>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</si>
  <si>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</si>
  <si>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</si>
  <si>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</si>
  <si>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</si>
  <si>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</si>
  <si>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</si>
  <si>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для обеспечения государственных  нужд</t>
  </si>
  <si>
    <t>страхование</t>
  </si>
  <si>
    <t>работы, услуги по содержанию имущества, всего, из них</t>
  </si>
  <si>
    <t xml:space="preserve"> - взносы по обязательному социальному страхованию на выплаты по оплате труда работников и иные выплаты работникам учреждений
</t>
  </si>
  <si>
    <t>прочие работы, услуги всего, из них</t>
  </si>
  <si>
    <t>УТВЕРЖДАЮ</t>
  </si>
  <si>
    <t>(наименование должности)</t>
  </si>
  <si>
    <t>Министерство образования Ставропольского края</t>
  </si>
  <si>
    <t>(наименование организации)</t>
  </si>
  <si>
    <t xml:space="preserve">                   (подпись)                                    (расшифровка)</t>
  </si>
  <si>
    <t>Директор</t>
  </si>
  <si>
    <t>ГБПОУ ГРК "Интеграл"</t>
  </si>
  <si>
    <t>_____________________ Саховский Д.А.</t>
  </si>
  <si>
    <t xml:space="preserve">                         (подпись)                    (расшифровка)</t>
  </si>
  <si>
    <t>07200192</t>
  </si>
  <si>
    <t>075</t>
  </si>
  <si>
    <t>Государственное бюджетное профессиональное образовательное учреждение  Георгиевский региональный колледж «Интеграл» (ГБПОУ ГРК "Интеграл")</t>
  </si>
  <si>
    <t>в том числе:
от реализации основных профессиональных образовательных программ</t>
  </si>
  <si>
    <t>преподавателей и мастеров производственного обучения</t>
  </si>
  <si>
    <t>07200014</t>
  </si>
  <si>
    <t>в том числе:
от реализации дополнительных профессиональных программ</t>
  </si>
  <si>
    <t>из них:
от уменьшения стоимости материальных запасов</t>
  </si>
  <si>
    <t>из них
налог на прибыль</t>
  </si>
  <si>
    <t>налог на добавленную стоимость</t>
  </si>
  <si>
    <t>Х</t>
  </si>
  <si>
    <t>выплаты уменьшающие доход, всего</t>
  </si>
  <si>
    <t>из них
прочая закупка товаров,
работ и услуг для обеспечения государственных (муниципальных) нужд</t>
  </si>
  <si>
    <t>из них:
уменьшение остатков средств</t>
  </si>
  <si>
    <t>Субсидия на выполнение государственного задания</t>
  </si>
  <si>
    <t>2. Сведения по выплатам на закупки товаров, работ, услуг</t>
  </si>
  <si>
    <t>Наименование показателя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</si>
  <si>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</si>
  <si>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</si>
  <si>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</si>
  <si>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</si>
  <si>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</si>
  <si>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Заместитель руководителя по</t>
  </si>
  <si>
    <t xml:space="preserve">финансово-экономическим вопросам </t>
  </si>
  <si>
    <t xml:space="preserve">Главный бухгалтер </t>
  </si>
  <si>
    <t xml:space="preserve"> (расшифровка подписи)</t>
  </si>
  <si>
    <t xml:space="preserve">                                                                                                                                                         </t>
  </si>
  <si>
    <t xml:space="preserve"> (подпись) </t>
  </si>
  <si>
    <t xml:space="preserve">Исполнитель </t>
  </si>
  <si>
    <t>Асаулка К.П.</t>
  </si>
  <si>
    <t>Матвеева О.А.</t>
  </si>
  <si>
    <t>закупка энергетически ресурсов</t>
  </si>
  <si>
    <t>из них:
коммунальные услуги</t>
  </si>
  <si>
    <t xml:space="preserve">
Код по бюджетной классификации Российской Федерации*
</t>
  </si>
  <si>
    <t>в том числе: на оплату контрактов заключенных до начала очередного финансового года</t>
  </si>
  <si>
    <t>на закупку товаров работ, услуг по году начала закупки</t>
  </si>
  <si>
    <t>07507040230311010612</t>
  </si>
  <si>
    <t>0750704023Е665260612</t>
  </si>
  <si>
    <t>О7507041940211010000</t>
  </si>
  <si>
    <t>штрафы, пени, неустойки, возмещения ущерба</t>
  </si>
  <si>
    <t>Раздел 1. Поступления и выплаты</t>
  </si>
  <si>
    <t>в том числе:
от собственности</t>
  </si>
  <si>
    <t>из них:
от использования имущества, находящегося в государственной собственности и переданного
в аренду</t>
  </si>
  <si>
    <t>от размещения средств на банковских депозитах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</si>
  <si>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</si>
  <si>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</si>
  <si>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</si>
  <si>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</si>
  <si>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</si>
  <si>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основных профессиональных образовательных программ</t>
  </si>
  <si>
    <t>от реализации образовательных программ высшего образования</t>
  </si>
  <si>
    <t>в том числе:
от реализации дополнительных общеобразовательных программ</t>
  </si>
  <si>
    <t>от научной (научно-исследовательской) деятельности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</si>
  <si>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</si>
  <si>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</si>
  <si>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</si>
  <si>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</si>
  <si>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из них:
от уменьшения стоимости основных средств</t>
  </si>
  <si>
    <t>от уменьшения стоимости нематериальных активов</t>
  </si>
  <si>
    <t xml:space="preserve">  из них 
педагогичексих работников докшольного образования</t>
  </si>
  <si>
    <t>Педагогичексих работников общего образования</t>
  </si>
  <si>
    <t>Педагогических работников дополнительного образования</t>
  </si>
  <si>
    <t>профессорско-преподавательского состава</t>
  </si>
  <si>
    <t>научных работников</t>
  </si>
  <si>
    <t>из них:</t>
  </si>
  <si>
    <t>научных сотрудников</t>
  </si>
  <si>
    <t>из них: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</si>
  <si>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</si>
  <si>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</si>
  <si>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</si>
  <si>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иные бюджетные ассигнования</t>
  </si>
  <si>
    <t>исполнение судебных актов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</si>
  <si>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</si>
  <si>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предоставление платежей, взносов, безвозмездных перечислений субъектам международного права</t>
  </si>
  <si>
    <t>из них:
взносы в международные организации</t>
  </si>
  <si>
    <t>капитальные вложения в объекты государственной собственности</t>
  </si>
  <si>
    <t>из них:
бюджетные инвестиции на приобретение объектов недвижимого имущества в государственную собственность</t>
  </si>
  <si>
    <t>бюджетные инвестиции в объекты капитального строительства государственной собственности</t>
  </si>
  <si>
    <t>из них:
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</si>
  <si>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</si>
  <si>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ПЛАН ФИНАНСОВО-ХОЗЯЙСТВЕННОЙ ДЕЯТЕЛЬНОСТИ
на 2022 г. и плановый период 2023 и 2024 годов</t>
  </si>
  <si>
    <t>2022г. текущий финансовый год</t>
  </si>
  <si>
    <t>2023г. первый год планового периода</t>
  </si>
  <si>
    <t>2024г. второй год планового периода</t>
  </si>
  <si>
    <t>Единица измерения:</t>
  </si>
  <si>
    <t xml:space="preserve"> руб.</t>
  </si>
  <si>
    <t>на 2022г. очередной финансовый год</t>
  </si>
  <si>
    <t>на 2023г.
 1-ый год планового периода</t>
  </si>
  <si>
    <t>на 2024 г.
 2-ой год планового периода</t>
  </si>
  <si>
    <t>Заместитель министра образования Ставропольского края</t>
  </si>
  <si>
    <t>__________________________ Лукиди С.М.</t>
  </si>
  <si>
    <r>
      <t>от "</t>
    </r>
    <r>
      <rPr>
        <u val="single"/>
        <sz val="11"/>
        <color indexed="8"/>
        <rFont val="Times New Roman"/>
        <family val="1"/>
      </rPr>
      <t>30</t>
    </r>
    <r>
      <rPr>
        <sz val="11"/>
        <color indexed="8"/>
        <rFont val="Times New Roman"/>
        <family val="1"/>
      </rPr>
      <t>" декабря 2021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</si>
</sst>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horizontal="left" vertical="top" wrapText="1" indent="6"/>
    </xf>
    <xf numFmtId="4" fontId="51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 indent="1"/>
    </xf>
    <xf numFmtId="4" fontId="5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" fontId="54" fillId="0" borderId="10" xfId="0" applyNumberFormat="1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43" fontId="54" fillId="0" borderId="10" xfId="0" applyNumberFormat="1" applyFont="1" applyBorder="1" applyAlignment="1">
      <alignment wrapText="1"/>
    </xf>
    <xf numFmtId="41" fontId="54" fillId="0" borderId="10" xfId="0" applyNumberFormat="1" applyFont="1" applyBorder="1" applyAlignment="1">
      <alignment wrapText="1"/>
    </xf>
    <xf numFmtId="43" fontId="54" fillId="33" borderId="10" xfId="0" applyNumberFormat="1" applyFont="1" applyFill="1" applyBorder="1" applyAlignment="1">
      <alignment wrapText="1"/>
    </xf>
    <xf numFmtId="41" fontId="54" fillId="33" borderId="10" xfId="0" applyNumberFormat="1" applyFont="1" applyFill="1" applyBorder="1" applyAlignment="1">
      <alignment wrapText="1"/>
    </xf>
    <xf numFmtId="164" fontId="54" fillId="33" borderId="10" xfId="0" applyNumberFormat="1" applyFont="1" applyFill="1" applyBorder="1" applyAlignment="1">
      <alignment wrapText="1"/>
    </xf>
    <xf numFmtId="164" fontId="54" fillId="0" borderId="10" xfId="0" applyNumberFormat="1" applyFont="1" applyBorder="1" applyAlignment="1">
      <alignment wrapText="1"/>
    </xf>
    <xf numFmtId="43" fontId="56" fillId="33" borderId="10" xfId="0" applyNumberFormat="1" applyFont="1" applyFill="1" applyBorder="1" applyAlignment="1">
      <alignment wrapText="1"/>
    </xf>
    <xf numFmtId="43" fontId="56" fillId="33" borderId="10" xfId="0" applyNumberFormat="1" applyFont="1" applyFill="1" applyBorder="1" applyAlignment="1">
      <alignment horizontal="center" wrapText="1"/>
    </xf>
    <xf numFmtId="41" fontId="56" fillId="33" borderId="10" xfId="0" applyNumberFormat="1" applyFont="1" applyFill="1" applyBorder="1" applyAlignment="1">
      <alignment wrapText="1"/>
    </xf>
    <xf numFmtId="43" fontId="56" fillId="0" borderId="10" xfId="0" applyNumberFormat="1" applyFont="1" applyBorder="1" applyAlignment="1">
      <alignment wrapText="1"/>
    </xf>
    <xf numFmtId="41" fontId="56" fillId="0" borderId="10" xfId="0" applyNumberFormat="1" applyFont="1" applyBorder="1" applyAlignment="1">
      <alignment wrapText="1"/>
    </xf>
    <xf numFmtId="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wrapText="1"/>
    </xf>
    <xf numFmtId="164" fontId="54" fillId="0" borderId="10" xfId="0" applyNumberFormat="1" applyFont="1" applyFill="1" applyBorder="1" applyAlignment="1">
      <alignment wrapText="1"/>
    </xf>
    <xf numFmtId="43" fontId="54" fillId="0" borderId="10" xfId="0" applyNumberFormat="1" applyFont="1" applyFill="1" applyBorder="1" applyAlignment="1">
      <alignment wrapText="1"/>
    </xf>
    <xf numFmtId="41" fontId="54" fillId="0" borderId="10" xfId="0" applyNumberFormat="1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3" fontId="51" fillId="0" borderId="10" xfId="0" applyNumberFormat="1" applyFont="1" applyFill="1" applyBorder="1" applyAlignment="1">
      <alignment horizontal="center" wrapText="1"/>
    </xf>
    <xf numFmtId="43" fontId="56" fillId="0" borderId="10" xfId="0" applyNumberFormat="1" applyFont="1" applyFill="1" applyBorder="1" applyAlignment="1">
      <alignment wrapText="1"/>
    </xf>
    <xf numFmtId="41" fontId="56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 indent="1"/>
    </xf>
    <xf numFmtId="0" fontId="50" fillId="0" borderId="11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right" wrapText="1"/>
    </xf>
    <xf numFmtId="0" fontId="50" fillId="0" borderId="18" xfId="0" applyFont="1" applyBorder="1" applyAlignment="1">
      <alignment horizontal="right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0" xfId="42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E15226B314332602E5299E16F1A3A52BDB488EC7B04AAC579F82F3E02E03B777330B2B94144469285FE863EB7BD31F92AC853FB7DA6EC2BO5z9N" TargetMode="External" /><Relationship Id="rId2" Type="http://schemas.openxmlformats.org/officeDocument/2006/relationships/hyperlink" Target="consultantplus://offline/ref=5E15226B314332602E5299E16F1A3A52BDB48AEF7901AAC579F82F3E02E03B777330B2B9414446938DFE863EB7BD31F92AC853FB7DA6EC2BO5z9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0" workbookViewId="0" topLeftCell="F1">
      <selection activeCell="P8" sqref="P8"/>
    </sheetView>
  </sheetViews>
  <sheetFormatPr defaultColWidth="9.140625" defaultRowHeight="15"/>
  <cols>
    <col min="1" max="1" width="34.7109375" style="4" customWidth="1"/>
    <col min="2" max="2" width="9.140625" style="14" customWidth="1"/>
    <col min="3" max="3" width="13.00390625" style="4" customWidth="1"/>
    <col min="4" max="4" width="13.140625" style="4" customWidth="1"/>
    <col min="5" max="5" width="12.57421875" style="4" bestFit="1" customWidth="1"/>
    <col min="6" max="6" width="10.8515625" style="4" customWidth="1"/>
    <col min="7" max="7" width="12.57421875" style="4" bestFit="1" customWidth="1"/>
    <col min="8" max="8" width="9.140625" style="4" customWidth="1"/>
    <col min="9" max="9" width="13.421875" style="4" customWidth="1"/>
    <col min="10" max="10" width="12.421875" style="4" customWidth="1"/>
    <col min="11" max="11" width="11.7109375" style="4" bestFit="1" customWidth="1"/>
    <col min="12" max="12" width="10.28125" style="4" customWidth="1"/>
    <col min="13" max="13" width="12.57421875" style="4" bestFit="1" customWidth="1"/>
    <col min="14" max="14" width="9.28125" style="4" bestFit="1" customWidth="1"/>
    <col min="15" max="15" width="12.57421875" style="4" bestFit="1" customWidth="1"/>
    <col min="16" max="16" width="13.28125" style="4" customWidth="1"/>
    <col min="17" max="17" width="11.7109375" style="4" bestFit="1" customWidth="1"/>
    <col min="18" max="18" width="9.8515625" style="4" customWidth="1"/>
    <col min="19" max="19" width="12.57421875" style="4" bestFit="1" customWidth="1"/>
    <col min="20" max="20" width="9.28125" style="4" bestFit="1" customWidth="1"/>
    <col min="21" max="16384" width="9.140625" style="4" customWidth="1"/>
  </cols>
  <sheetData>
    <row r="1" spans="1:20" ht="15">
      <c r="A1" s="66" t="s">
        <v>54</v>
      </c>
      <c r="B1" s="6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78" t="s">
        <v>70</v>
      </c>
      <c r="Q1" s="78"/>
      <c r="R1" s="78"/>
      <c r="S1" s="78"/>
      <c r="T1" s="6"/>
    </row>
    <row r="2" spans="1:20" ht="30" customHeight="1">
      <c r="A2" s="78" t="s">
        <v>168</v>
      </c>
      <c r="B2" s="7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78" t="s">
        <v>75</v>
      </c>
      <c r="Q2" s="78"/>
      <c r="R2" s="78"/>
      <c r="S2" s="78"/>
      <c r="T2" s="6"/>
    </row>
    <row r="3" spans="1:20" ht="19.5" customHeight="1">
      <c r="A3" s="81" t="s">
        <v>71</v>
      </c>
      <c r="B3" s="82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1" t="s">
        <v>71</v>
      </c>
      <c r="Q3" s="81"/>
      <c r="R3" s="81"/>
      <c r="S3" s="81"/>
      <c r="T3" s="11"/>
    </row>
    <row r="4" spans="1:20" ht="15">
      <c r="A4" s="78" t="s">
        <v>72</v>
      </c>
      <c r="B4" s="7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78" t="s">
        <v>76</v>
      </c>
      <c r="Q4" s="78"/>
      <c r="R4" s="78"/>
      <c r="S4" s="78"/>
      <c r="T4" s="11"/>
    </row>
    <row r="5" spans="1:20" ht="19.5" customHeight="1">
      <c r="A5" s="81" t="s">
        <v>73</v>
      </c>
      <c r="B5" s="8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81" t="s">
        <v>73</v>
      </c>
      <c r="Q5" s="81"/>
      <c r="R5" s="81"/>
      <c r="S5" s="81"/>
      <c r="T5" s="11"/>
    </row>
    <row r="6" spans="1:20" ht="27" customHeight="1">
      <c r="A6" s="83" t="s">
        <v>169</v>
      </c>
      <c r="B6" s="8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84" t="s">
        <v>77</v>
      </c>
      <c r="Q6" s="84"/>
      <c r="R6" s="84"/>
      <c r="S6" s="84"/>
      <c r="T6" s="11"/>
    </row>
    <row r="7" spans="1:20" ht="19.5" customHeight="1">
      <c r="A7" s="86" t="s">
        <v>74</v>
      </c>
      <c r="B7" s="8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87" t="s">
        <v>78</v>
      </c>
      <c r="Q7" s="88"/>
      <c r="R7" s="88"/>
      <c r="S7" s="88"/>
      <c r="T7" s="6"/>
    </row>
    <row r="8" spans="1:20" ht="31.5" customHeight="1">
      <c r="A8" s="35"/>
      <c r="B8" s="79" t="s">
        <v>159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6"/>
      <c r="Q8" s="6"/>
      <c r="R8" s="6"/>
      <c r="S8" s="6"/>
      <c r="T8" s="6"/>
    </row>
    <row r="9" spans="14:20" ht="15">
      <c r="N9" s="73"/>
      <c r="O9" s="73"/>
      <c r="P9" s="73"/>
      <c r="Q9" s="73"/>
      <c r="R9" s="80"/>
      <c r="S9" s="7" t="s">
        <v>57</v>
      </c>
      <c r="T9" s="6"/>
    </row>
    <row r="10" spans="6:20" ht="15" customHeight="1">
      <c r="F10" s="73" t="s">
        <v>170</v>
      </c>
      <c r="G10" s="73"/>
      <c r="H10" s="73"/>
      <c r="I10" s="73"/>
      <c r="J10" s="73"/>
      <c r="K10" s="73"/>
      <c r="N10" s="74" t="s">
        <v>58</v>
      </c>
      <c r="O10" s="74"/>
      <c r="P10" s="74"/>
      <c r="Q10" s="74"/>
      <c r="R10" s="75"/>
      <c r="S10" s="12">
        <v>44560</v>
      </c>
      <c r="T10" s="6"/>
    </row>
    <row r="11" spans="14:20" ht="15">
      <c r="N11" s="74" t="s">
        <v>59</v>
      </c>
      <c r="O11" s="74"/>
      <c r="P11" s="74"/>
      <c r="Q11" s="74"/>
      <c r="R11" s="75"/>
      <c r="S11" s="13" t="s">
        <v>84</v>
      </c>
      <c r="T11" s="6"/>
    </row>
    <row r="12" spans="1:20" ht="15" customHeight="1">
      <c r="A12" s="4" t="s">
        <v>55</v>
      </c>
      <c r="B12" s="85" t="s">
        <v>72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74" t="s">
        <v>60</v>
      </c>
      <c r="O12" s="74"/>
      <c r="P12" s="74"/>
      <c r="Q12" s="74"/>
      <c r="R12" s="75"/>
      <c r="S12" s="13" t="s">
        <v>80</v>
      </c>
      <c r="T12" s="6"/>
    </row>
    <row r="13" spans="14:20" ht="15">
      <c r="N13" s="74" t="s">
        <v>59</v>
      </c>
      <c r="O13" s="74"/>
      <c r="P13" s="74"/>
      <c r="Q13" s="74"/>
      <c r="R13" s="75"/>
      <c r="S13" s="13" t="s">
        <v>79</v>
      </c>
      <c r="T13" s="6"/>
    </row>
    <row r="14" spans="1:20" ht="30.75" customHeight="1">
      <c r="A14" s="4" t="s">
        <v>56</v>
      </c>
      <c r="B14" s="85" t="s">
        <v>81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4" t="s">
        <v>61</v>
      </c>
      <c r="O14" s="74"/>
      <c r="P14" s="74"/>
      <c r="Q14" s="74"/>
      <c r="R14" s="75"/>
      <c r="S14" s="7">
        <v>2625018855</v>
      </c>
      <c r="T14" s="6"/>
    </row>
    <row r="15" spans="14:20" ht="15">
      <c r="N15" s="74" t="s">
        <v>62</v>
      </c>
      <c r="O15" s="74"/>
      <c r="P15" s="74"/>
      <c r="Q15" s="74"/>
      <c r="R15" s="75"/>
      <c r="S15" s="7">
        <v>262501001</v>
      </c>
      <c r="T15" s="6"/>
    </row>
    <row r="16" spans="1:19" ht="15">
      <c r="A16" s="4" t="s">
        <v>163</v>
      </c>
      <c r="B16" s="85" t="s">
        <v>164</v>
      </c>
      <c r="C16" s="85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74" t="s">
        <v>63</v>
      </c>
      <c r="O16" s="74"/>
      <c r="P16" s="74"/>
      <c r="Q16" s="74"/>
      <c r="R16" s="75"/>
      <c r="S16" s="65">
        <v>383</v>
      </c>
    </row>
    <row r="17" spans="14:19" ht="15">
      <c r="N17" s="74"/>
      <c r="O17" s="74"/>
      <c r="P17" s="74"/>
      <c r="Q17" s="74"/>
      <c r="R17" s="77"/>
      <c r="S17" s="8"/>
    </row>
    <row r="18" spans="1:20" ht="15">
      <c r="A18" s="73" t="s">
        <v>119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20" spans="1:20" s="5" customFormat="1" ht="15">
      <c r="A20" s="70" t="s">
        <v>53</v>
      </c>
      <c r="B20" s="70" t="s">
        <v>45</v>
      </c>
      <c r="C20" s="76" t="s">
        <v>46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s="5" customFormat="1" ht="15">
      <c r="A21" s="71"/>
      <c r="B21" s="71"/>
      <c r="C21" s="67" t="s">
        <v>160</v>
      </c>
      <c r="D21" s="68"/>
      <c r="E21" s="68"/>
      <c r="F21" s="68"/>
      <c r="G21" s="68"/>
      <c r="H21" s="69"/>
      <c r="I21" s="67" t="s">
        <v>161</v>
      </c>
      <c r="J21" s="68"/>
      <c r="K21" s="68"/>
      <c r="L21" s="68"/>
      <c r="M21" s="68"/>
      <c r="N21" s="69"/>
      <c r="O21" s="67" t="s">
        <v>162</v>
      </c>
      <c r="P21" s="68"/>
      <c r="Q21" s="68"/>
      <c r="R21" s="68"/>
      <c r="S21" s="68"/>
      <c r="T21" s="69"/>
    </row>
    <row r="22" spans="1:20" s="5" customFormat="1" ht="15">
      <c r="A22" s="71"/>
      <c r="B22" s="71"/>
      <c r="C22" s="70" t="s">
        <v>47</v>
      </c>
      <c r="D22" s="67" t="s">
        <v>48</v>
      </c>
      <c r="E22" s="68"/>
      <c r="F22" s="68"/>
      <c r="G22" s="68"/>
      <c r="H22" s="69"/>
      <c r="I22" s="70" t="s">
        <v>47</v>
      </c>
      <c r="J22" s="67" t="s">
        <v>48</v>
      </c>
      <c r="K22" s="68"/>
      <c r="L22" s="68"/>
      <c r="M22" s="68"/>
      <c r="N22" s="69"/>
      <c r="O22" s="70" t="s">
        <v>47</v>
      </c>
      <c r="P22" s="67" t="s">
        <v>48</v>
      </c>
      <c r="Q22" s="68"/>
      <c r="R22" s="68"/>
      <c r="S22" s="68"/>
      <c r="T22" s="69"/>
    </row>
    <row r="23" spans="1:20" s="5" customFormat="1" ht="24" customHeight="1">
      <c r="A23" s="71"/>
      <c r="B23" s="71"/>
      <c r="C23" s="71"/>
      <c r="D23" s="70" t="s">
        <v>93</v>
      </c>
      <c r="E23" s="70" t="s">
        <v>49</v>
      </c>
      <c r="F23" s="70" t="s">
        <v>50</v>
      </c>
      <c r="G23" s="67" t="s">
        <v>51</v>
      </c>
      <c r="H23" s="69"/>
      <c r="I23" s="71"/>
      <c r="J23" s="70" t="s">
        <v>93</v>
      </c>
      <c r="K23" s="70" t="s">
        <v>49</v>
      </c>
      <c r="L23" s="70" t="s">
        <v>50</v>
      </c>
      <c r="M23" s="67" t="s">
        <v>51</v>
      </c>
      <c r="N23" s="69"/>
      <c r="O23" s="71"/>
      <c r="P23" s="70" t="s">
        <v>93</v>
      </c>
      <c r="Q23" s="70" t="s">
        <v>49</v>
      </c>
      <c r="R23" s="70" t="s">
        <v>50</v>
      </c>
      <c r="S23" s="67" t="s">
        <v>51</v>
      </c>
      <c r="T23" s="69"/>
    </row>
    <row r="24" spans="1:20" s="5" customFormat="1" ht="42" customHeight="1">
      <c r="A24" s="72"/>
      <c r="B24" s="72"/>
      <c r="C24" s="72"/>
      <c r="D24" s="72"/>
      <c r="E24" s="72"/>
      <c r="F24" s="72"/>
      <c r="G24" s="10" t="s">
        <v>47</v>
      </c>
      <c r="H24" s="10" t="s">
        <v>52</v>
      </c>
      <c r="I24" s="72"/>
      <c r="J24" s="72"/>
      <c r="K24" s="72"/>
      <c r="L24" s="72"/>
      <c r="M24" s="10" t="s">
        <v>47</v>
      </c>
      <c r="N24" s="10" t="s">
        <v>52</v>
      </c>
      <c r="O24" s="72"/>
      <c r="P24" s="72"/>
      <c r="Q24" s="72"/>
      <c r="R24" s="72"/>
      <c r="S24" s="10" t="s">
        <v>47</v>
      </c>
      <c r="T24" s="10" t="s">
        <v>52</v>
      </c>
    </row>
    <row r="25" spans="1:20" ht="15">
      <c r="A25" s="1" t="s">
        <v>0</v>
      </c>
      <c r="B25" s="21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8">
        <v>0</v>
      </c>
      <c r="I25" s="37">
        <f>J25+K25+L25+M25</f>
        <v>0</v>
      </c>
      <c r="J25" s="37">
        <v>0</v>
      </c>
      <c r="K25" s="37">
        <v>0</v>
      </c>
      <c r="L25" s="37">
        <v>0</v>
      </c>
      <c r="M25" s="37">
        <v>0</v>
      </c>
      <c r="N25" s="38">
        <v>0</v>
      </c>
      <c r="O25" s="37">
        <f>P25+Q25+R25+S25</f>
        <v>0</v>
      </c>
      <c r="P25" s="37">
        <v>0</v>
      </c>
      <c r="Q25" s="37">
        <v>0</v>
      </c>
      <c r="R25" s="37">
        <v>0</v>
      </c>
      <c r="S25" s="37">
        <v>0</v>
      </c>
      <c r="T25" s="38">
        <v>0</v>
      </c>
    </row>
    <row r="26" spans="1:20" ht="38.25">
      <c r="A26" s="2" t="s">
        <v>1</v>
      </c>
      <c r="B26" s="21"/>
      <c r="C26" s="37">
        <f>D26+E26+F26+G26</f>
        <v>0</v>
      </c>
      <c r="D26" s="37">
        <v>0</v>
      </c>
      <c r="E26" s="37">
        <v>0</v>
      </c>
      <c r="F26" s="37">
        <v>0</v>
      </c>
      <c r="G26" s="37">
        <v>0</v>
      </c>
      <c r="H26" s="38">
        <v>0</v>
      </c>
      <c r="I26" s="37">
        <f>J26+K26+L26+M26</f>
        <v>0</v>
      </c>
      <c r="J26" s="37">
        <v>0</v>
      </c>
      <c r="K26" s="37">
        <v>0</v>
      </c>
      <c r="L26" s="37">
        <v>0</v>
      </c>
      <c r="M26" s="37">
        <v>0</v>
      </c>
      <c r="N26" s="38">
        <v>0</v>
      </c>
      <c r="O26" s="37">
        <f>P26+Q26+R26+S26</f>
        <v>0</v>
      </c>
      <c r="P26" s="37">
        <v>0</v>
      </c>
      <c r="Q26" s="37">
        <v>0</v>
      </c>
      <c r="R26" s="37">
        <v>0</v>
      </c>
      <c r="S26" s="37">
        <v>0</v>
      </c>
      <c r="T26" s="38">
        <v>0</v>
      </c>
    </row>
    <row r="27" spans="1:20" ht="53.25" customHeight="1">
      <c r="A27" s="2" t="s">
        <v>2</v>
      </c>
      <c r="B27" s="21"/>
      <c r="C27" s="37">
        <f>D27+E27+F27+G27</f>
        <v>0</v>
      </c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f>J27+K27+L27+M27</f>
        <v>0</v>
      </c>
      <c r="J27" s="37">
        <v>0</v>
      </c>
      <c r="K27" s="37">
        <v>0</v>
      </c>
      <c r="L27" s="37">
        <v>0</v>
      </c>
      <c r="M27" s="37">
        <v>0</v>
      </c>
      <c r="N27" s="38">
        <v>0</v>
      </c>
      <c r="O27" s="37">
        <f>P27+Q27+R27+S27</f>
        <v>0</v>
      </c>
      <c r="P27" s="37">
        <v>0</v>
      </c>
      <c r="Q27" s="37">
        <v>0</v>
      </c>
      <c r="R27" s="37">
        <v>0</v>
      </c>
      <c r="S27" s="37">
        <v>0</v>
      </c>
      <c r="T27" s="38">
        <v>0</v>
      </c>
    </row>
    <row r="28" spans="1:20" ht="15">
      <c r="A28" s="24" t="s">
        <v>3</v>
      </c>
      <c r="B28" s="23" t="s">
        <v>89</v>
      </c>
      <c r="C28" s="41">
        <f>C32+C57+C58+C62+C63+C55</f>
        <v>82480320.98</v>
      </c>
      <c r="D28" s="41">
        <f>D32</f>
        <v>59091312.980000004</v>
      </c>
      <c r="E28" s="41">
        <f>E57</f>
        <v>7594008</v>
      </c>
      <c r="F28" s="39">
        <v>0</v>
      </c>
      <c r="G28" s="41">
        <f>G32+G57+G58+G62+G63+G55</f>
        <v>15795000</v>
      </c>
      <c r="H28" s="40">
        <v>0</v>
      </c>
      <c r="I28" s="41">
        <f>I32+I57+I58+I62+I63</f>
        <v>74441312.98</v>
      </c>
      <c r="J28" s="41">
        <f>J32</f>
        <v>59091312.980000004</v>
      </c>
      <c r="K28" s="39">
        <f>K57</f>
        <v>0</v>
      </c>
      <c r="L28" s="39">
        <v>0</v>
      </c>
      <c r="M28" s="41">
        <f>M32+M57+M58+M62+M63</f>
        <v>15350000</v>
      </c>
      <c r="N28" s="40">
        <v>0</v>
      </c>
      <c r="O28" s="41">
        <f>O32+O57+O58+O62+O63</f>
        <v>74441312.98</v>
      </c>
      <c r="P28" s="41">
        <f>P32</f>
        <v>59091312.980000004</v>
      </c>
      <c r="Q28" s="39">
        <f>Q57</f>
        <v>0</v>
      </c>
      <c r="R28" s="39">
        <v>0</v>
      </c>
      <c r="S28" s="41">
        <f>S32+S57+S58+S62+S63</f>
        <v>15350000</v>
      </c>
      <c r="T28" s="40">
        <v>0</v>
      </c>
    </row>
    <row r="29" spans="1:20" s="59" customFormat="1" ht="25.5" hidden="1">
      <c r="A29" s="2" t="s">
        <v>120</v>
      </c>
      <c r="B29" s="55"/>
      <c r="C29" s="56"/>
      <c r="D29" s="56"/>
      <c r="E29" s="56"/>
      <c r="F29" s="57"/>
      <c r="G29" s="56"/>
      <c r="H29" s="58"/>
      <c r="I29" s="56"/>
      <c r="J29" s="56"/>
      <c r="K29" s="57"/>
      <c r="L29" s="57"/>
      <c r="M29" s="56"/>
      <c r="N29" s="58"/>
      <c r="O29" s="56"/>
      <c r="P29" s="56"/>
      <c r="Q29" s="57"/>
      <c r="R29" s="57"/>
      <c r="S29" s="56"/>
      <c r="T29" s="58"/>
    </row>
    <row r="30" spans="1:20" s="59" customFormat="1" ht="63.75" hidden="1">
      <c r="A30" s="2" t="s">
        <v>121</v>
      </c>
      <c r="B30" s="55"/>
      <c r="C30" s="56"/>
      <c r="D30" s="56"/>
      <c r="E30" s="56"/>
      <c r="F30" s="57"/>
      <c r="G30" s="56"/>
      <c r="H30" s="58"/>
      <c r="I30" s="56"/>
      <c r="J30" s="56"/>
      <c r="K30" s="57"/>
      <c r="L30" s="57"/>
      <c r="M30" s="56"/>
      <c r="N30" s="58"/>
      <c r="O30" s="56"/>
      <c r="P30" s="56"/>
      <c r="Q30" s="57"/>
      <c r="R30" s="57"/>
      <c r="S30" s="56"/>
      <c r="T30" s="58"/>
    </row>
    <row r="31" spans="1:20" s="59" customFormat="1" ht="25.5" hidden="1">
      <c r="A31" s="2" t="s">
        <v>122</v>
      </c>
      <c r="B31" s="55"/>
      <c r="C31" s="56"/>
      <c r="D31" s="56"/>
      <c r="E31" s="56"/>
      <c r="F31" s="57"/>
      <c r="G31" s="56"/>
      <c r="H31" s="58"/>
      <c r="I31" s="56"/>
      <c r="J31" s="56"/>
      <c r="K31" s="57"/>
      <c r="L31" s="57"/>
      <c r="M31" s="56"/>
      <c r="N31" s="58"/>
      <c r="O31" s="56"/>
      <c r="P31" s="56"/>
      <c r="Q31" s="57"/>
      <c r="R31" s="57"/>
      <c r="S31" s="56"/>
      <c r="T31" s="58"/>
    </row>
    <row r="32" spans="1:20" ht="17.25" customHeight="1">
      <c r="A32" s="63" t="s">
        <v>4</v>
      </c>
      <c r="B32" s="23"/>
      <c r="C32" s="41">
        <f>D32+E32+F32+G32</f>
        <v>73736312.98</v>
      </c>
      <c r="D32" s="41">
        <f>51936918.2+7154394.78</f>
        <v>59091312.980000004</v>
      </c>
      <c r="E32" s="39">
        <v>0</v>
      </c>
      <c r="F32" s="39">
        <v>0</v>
      </c>
      <c r="G32" s="41">
        <f>G33</f>
        <v>14645000</v>
      </c>
      <c r="H32" s="40">
        <v>0</v>
      </c>
      <c r="I32" s="41">
        <f>J32+K32+L32+M32</f>
        <v>73111312.98</v>
      </c>
      <c r="J32" s="41">
        <f>51936918.2+7154394.78</f>
        <v>59091312.980000004</v>
      </c>
      <c r="K32" s="39">
        <v>0</v>
      </c>
      <c r="L32" s="39">
        <v>0</v>
      </c>
      <c r="M32" s="41">
        <f>M33</f>
        <v>14020000</v>
      </c>
      <c r="N32" s="40">
        <v>0</v>
      </c>
      <c r="O32" s="41">
        <f>P32+Q32+R32+S32</f>
        <v>73111312.98</v>
      </c>
      <c r="P32" s="41">
        <f>51936918.2+7154394.78</f>
        <v>59091312.980000004</v>
      </c>
      <c r="Q32" s="39">
        <v>0</v>
      </c>
      <c r="R32" s="39">
        <v>0</v>
      </c>
      <c r="S32" s="41">
        <f>S33</f>
        <v>14020000</v>
      </c>
      <c r="T32" s="40">
        <v>0</v>
      </c>
    </row>
    <row r="33" spans="1:20" ht="38.25">
      <c r="A33" s="16" t="s">
        <v>5</v>
      </c>
      <c r="B33" s="25">
        <v>130</v>
      </c>
      <c r="C33" s="42">
        <f>D33+E33+F33+G33</f>
        <v>14645000</v>
      </c>
      <c r="D33" s="37">
        <v>0</v>
      </c>
      <c r="E33" s="37">
        <v>0</v>
      </c>
      <c r="F33" s="37">
        <v>0</v>
      </c>
      <c r="G33" s="42">
        <f>G34+G48</f>
        <v>14645000</v>
      </c>
      <c r="H33" s="38">
        <v>0</v>
      </c>
      <c r="I33" s="42">
        <f>J33+K33+L33+M33</f>
        <v>14020000</v>
      </c>
      <c r="J33" s="37">
        <v>0</v>
      </c>
      <c r="K33" s="37">
        <v>0</v>
      </c>
      <c r="L33" s="37">
        <v>0</v>
      </c>
      <c r="M33" s="42">
        <f>M34+M48</f>
        <v>14020000</v>
      </c>
      <c r="N33" s="38">
        <v>0</v>
      </c>
      <c r="O33" s="42">
        <f>P33+Q33+R33+S33</f>
        <v>14020000</v>
      </c>
      <c r="P33" s="37">
        <v>0</v>
      </c>
      <c r="Q33" s="37">
        <v>0</v>
      </c>
      <c r="R33" s="37">
        <v>0</v>
      </c>
      <c r="S33" s="42">
        <f>S34+S48</f>
        <v>14020000</v>
      </c>
      <c r="T33" s="38">
        <v>0</v>
      </c>
    </row>
    <row r="34" spans="1:20" ht="25.5">
      <c r="A34" s="17" t="s">
        <v>6</v>
      </c>
      <c r="B34" s="25">
        <v>130</v>
      </c>
      <c r="C34" s="37">
        <f>D34+E34+F34+G34</f>
        <v>6800000</v>
      </c>
      <c r="D34" s="37">
        <v>0</v>
      </c>
      <c r="E34" s="37">
        <v>0</v>
      </c>
      <c r="F34" s="37">
        <v>0</v>
      </c>
      <c r="G34" s="37">
        <f>G40</f>
        <v>6800000</v>
      </c>
      <c r="H34" s="38">
        <v>0</v>
      </c>
      <c r="I34" s="37">
        <f>J34+K34+L34+M34</f>
        <v>7950000</v>
      </c>
      <c r="J34" s="37">
        <v>0</v>
      </c>
      <c r="K34" s="37">
        <v>0</v>
      </c>
      <c r="L34" s="37">
        <v>0</v>
      </c>
      <c r="M34" s="37">
        <f>M40</f>
        <v>7950000</v>
      </c>
      <c r="N34" s="38">
        <v>0</v>
      </c>
      <c r="O34" s="37">
        <f>P34+Q34+R34+S34</f>
        <v>7950000</v>
      </c>
      <c r="P34" s="37">
        <v>0</v>
      </c>
      <c r="Q34" s="37">
        <v>0</v>
      </c>
      <c r="R34" s="37">
        <v>0</v>
      </c>
      <c r="S34" s="37">
        <f>S40</f>
        <v>7950000</v>
      </c>
      <c r="T34" s="38">
        <v>0</v>
      </c>
    </row>
    <row r="35" spans="1:20" ht="51" hidden="1">
      <c r="A35" s="19" t="s">
        <v>123</v>
      </c>
      <c r="B35" s="25"/>
      <c r="C35" s="37"/>
      <c r="D35" s="37"/>
      <c r="E35" s="37"/>
      <c r="F35" s="37"/>
      <c r="G35" s="37"/>
      <c r="H35" s="38"/>
      <c r="I35" s="37"/>
      <c r="J35" s="37"/>
      <c r="K35" s="37"/>
      <c r="L35" s="37"/>
      <c r="M35" s="37"/>
      <c r="N35" s="38"/>
      <c r="O35" s="37"/>
      <c r="P35" s="37"/>
      <c r="Q35" s="37"/>
      <c r="R35" s="37"/>
      <c r="S35" s="37"/>
      <c r="T35" s="38"/>
    </row>
    <row r="36" spans="1:20" ht="51" hidden="1">
      <c r="A36" s="19" t="s">
        <v>124</v>
      </c>
      <c r="B36" s="25"/>
      <c r="C36" s="37"/>
      <c r="D36" s="37"/>
      <c r="E36" s="37"/>
      <c r="F36" s="37"/>
      <c r="G36" s="37"/>
      <c r="H36" s="38"/>
      <c r="I36" s="37"/>
      <c r="J36" s="37"/>
      <c r="K36" s="37"/>
      <c r="L36" s="37"/>
      <c r="M36" s="37"/>
      <c r="N36" s="38"/>
      <c r="O36" s="37"/>
      <c r="P36" s="37"/>
      <c r="Q36" s="37"/>
      <c r="R36" s="37"/>
      <c r="S36" s="37"/>
      <c r="T36" s="38"/>
    </row>
    <row r="37" spans="1:20" ht="38.25" hidden="1">
      <c r="A37" s="19" t="s">
        <v>125</v>
      </c>
      <c r="B37" s="25"/>
      <c r="C37" s="37"/>
      <c r="D37" s="37"/>
      <c r="E37" s="37"/>
      <c r="F37" s="37"/>
      <c r="G37" s="37"/>
      <c r="H37" s="38"/>
      <c r="I37" s="37"/>
      <c r="J37" s="37"/>
      <c r="K37" s="37"/>
      <c r="L37" s="37"/>
      <c r="M37" s="37"/>
      <c r="N37" s="38"/>
      <c r="O37" s="37"/>
      <c r="P37" s="37"/>
      <c r="Q37" s="37"/>
      <c r="R37" s="37"/>
      <c r="S37" s="37"/>
      <c r="T37" s="38"/>
    </row>
    <row r="38" spans="1:20" ht="38.25" hidden="1">
      <c r="A38" s="19" t="s">
        <v>126</v>
      </c>
      <c r="B38" s="25"/>
      <c r="C38" s="37"/>
      <c r="D38" s="37"/>
      <c r="E38" s="37"/>
      <c r="F38" s="37"/>
      <c r="G38" s="37"/>
      <c r="H38" s="38"/>
      <c r="I38" s="37"/>
      <c r="J38" s="37"/>
      <c r="K38" s="37"/>
      <c r="L38" s="37"/>
      <c r="M38" s="37"/>
      <c r="N38" s="38"/>
      <c r="O38" s="37"/>
      <c r="P38" s="37"/>
      <c r="Q38" s="37"/>
      <c r="R38" s="37"/>
      <c r="S38" s="37"/>
      <c r="T38" s="38"/>
    </row>
    <row r="39" spans="1:20" ht="38.25" hidden="1">
      <c r="A39" s="19" t="s">
        <v>127</v>
      </c>
      <c r="B39" s="25"/>
      <c r="C39" s="37"/>
      <c r="D39" s="37"/>
      <c r="E39" s="37"/>
      <c r="F39" s="37"/>
      <c r="G39" s="37"/>
      <c r="H39" s="38"/>
      <c r="I39" s="37"/>
      <c r="J39" s="37"/>
      <c r="K39" s="37"/>
      <c r="L39" s="37"/>
      <c r="M39" s="37"/>
      <c r="N39" s="38"/>
      <c r="O39" s="37"/>
      <c r="P39" s="37"/>
      <c r="Q39" s="37"/>
      <c r="R39" s="37"/>
      <c r="S39" s="37"/>
      <c r="T39" s="38"/>
    </row>
    <row r="40" spans="1:20" ht="51">
      <c r="A40" s="18" t="s">
        <v>82</v>
      </c>
      <c r="B40" s="25">
        <v>130</v>
      </c>
      <c r="C40" s="37">
        <f aca="true" t="shared" si="0" ref="C40:C51">D40+E40+F40+G40</f>
        <v>6800000</v>
      </c>
      <c r="D40" s="37">
        <v>0</v>
      </c>
      <c r="E40" s="37">
        <v>0</v>
      </c>
      <c r="F40" s="37">
        <v>0</v>
      </c>
      <c r="G40" s="37">
        <f>SUM(G41:G44)</f>
        <v>6800000</v>
      </c>
      <c r="H40" s="38">
        <v>0</v>
      </c>
      <c r="I40" s="37">
        <f aca="true" t="shared" si="1" ref="I40:I51">J40+K40+L40+M40</f>
        <v>7950000</v>
      </c>
      <c r="J40" s="37">
        <v>0</v>
      </c>
      <c r="K40" s="37">
        <v>0</v>
      </c>
      <c r="L40" s="37">
        <v>0</v>
      </c>
      <c r="M40" s="37">
        <f>SUM(M41:M44)</f>
        <v>7950000</v>
      </c>
      <c r="N40" s="38">
        <v>0</v>
      </c>
      <c r="O40" s="37">
        <f aca="true" t="shared" si="2" ref="O40:O51">P40+Q40+R40+S40</f>
        <v>7950000</v>
      </c>
      <c r="P40" s="37">
        <v>0</v>
      </c>
      <c r="Q40" s="37">
        <v>0</v>
      </c>
      <c r="R40" s="37">
        <v>0</v>
      </c>
      <c r="S40" s="37">
        <f>SUM(S41:S44)</f>
        <v>7950000</v>
      </c>
      <c r="T40" s="38">
        <v>0</v>
      </c>
    </row>
    <row r="41" spans="1:20" ht="38.25">
      <c r="A41" s="19" t="s">
        <v>128</v>
      </c>
      <c r="B41" s="25">
        <v>130</v>
      </c>
      <c r="C41" s="37">
        <f t="shared" si="0"/>
        <v>3500000</v>
      </c>
      <c r="D41" s="37">
        <v>0</v>
      </c>
      <c r="E41" s="37">
        <v>0</v>
      </c>
      <c r="F41" s="37">
        <v>0</v>
      </c>
      <c r="G41" s="37">
        <v>3500000</v>
      </c>
      <c r="H41" s="38">
        <v>0</v>
      </c>
      <c r="I41" s="37">
        <f t="shared" si="1"/>
        <v>4000000</v>
      </c>
      <c r="J41" s="37">
        <v>0</v>
      </c>
      <c r="K41" s="37">
        <v>0</v>
      </c>
      <c r="L41" s="37">
        <v>0</v>
      </c>
      <c r="M41" s="37">
        <v>4000000</v>
      </c>
      <c r="N41" s="38">
        <v>0</v>
      </c>
      <c r="O41" s="37">
        <f t="shared" si="2"/>
        <v>4000000</v>
      </c>
      <c r="P41" s="37">
        <v>0</v>
      </c>
      <c r="Q41" s="37">
        <v>0</v>
      </c>
      <c r="R41" s="37">
        <v>0</v>
      </c>
      <c r="S41" s="37">
        <v>4000000</v>
      </c>
      <c r="T41" s="38">
        <v>0</v>
      </c>
    </row>
    <row r="42" spans="1:20" ht="25.5" hidden="1">
      <c r="A42" s="19" t="s">
        <v>129</v>
      </c>
      <c r="B42" s="25"/>
      <c r="C42" s="37"/>
      <c r="D42" s="37"/>
      <c r="E42" s="37"/>
      <c r="F42" s="37"/>
      <c r="G42" s="37"/>
      <c r="H42" s="38"/>
      <c r="I42" s="37"/>
      <c r="J42" s="37"/>
      <c r="K42" s="37"/>
      <c r="L42" s="37"/>
      <c r="M42" s="37"/>
      <c r="N42" s="38"/>
      <c r="O42" s="37"/>
      <c r="P42" s="37"/>
      <c r="Q42" s="37"/>
      <c r="R42" s="37"/>
      <c r="S42" s="37"/>
      <c r="T42" s="38"/>
    </row>
    <row r="43" spans="1:20" ht="38.25">
      <c r="A43" s="19" t="s">
        <v>7</v>
      </c>
      <c r="B43" s="25">
        <v>130</v>
      </c>
      <c r="C43" s="37">
        <f t="shared" si="0"/>
        <v>500000</v>
      </c>
      <c r="D43" s="37">
        <v>0</v>
      </c>
      <c r="E43" s="37">
        <v>0</v>
      </c>
      <c r="F43" s="37">
        <v>0</v>
      </c>
      <c r="G43" s="37">
        <v>500000</v>
      </c>
      <c r="H43" s="38">
        <v>0</v>
      </c>
      <c r="I43" s="37">
        <f t="shared" si="1"/>
        <v>450000</v>
      </c>
      <c r="J43" s="37">
        <v>0</v>
      </c>
      <c r="K43" s="37">
        <v>0</v>
      </c>
      <c r="L43" s="37">
        <v>0</v>
      </c>
      <c r="M43" s="37">
        <v>450000</v>
      </c>
      <c r="N43" s="38">
        <v>0</v>
      </c>
      <c r="O43" s="37">
        <f t="shared" si="2"/>
        <v>450000</v>
      </c>
      <c r="P43" s="37">
        <v>0</v>
      </c>
      <c r="Q43" s="37">
        <v>0</v>
      </c>
      <c r="R43" s="37">
        <v>0</v>
      </c>
      <c r="S43" s="37">
        <v>450000</v>
      </c>
      <c r="T43" s="38">
        <v>0</v>
      </c>
    </row>
    <row r="44" spans="1:20" ht="29.25" customHeight="1">
      <c r="A44" s="19" t="s">
        <v>8</v>
      </c>
      <c r="B44" s="25">
        <v>130</v>
      </c>
      <c r="C44" s="37">
        <f t="shared" si="0"/>
        <v>2800000</v>
      </c>
      <c r="D44" s="37">
        <v>0</v>
      </c>
      <c r="E44" s="37">
        <v>0</v>
      </c>
      <c r="F44" s="37">
        <v>0</v>
      </c>
      <c r="G44" s="37">
        <f>G46</f>
        <v>2800000</v>
      </c>
      <c r="H44" s="38">
        <v>0</v>
      </c>
      <c r="I44" s="37">
        <f t="shared" si="1"/>
        <v>3500000</v>
      </c>
      <c r="J44" s="37">
        <v>0</v>
      </c>
      <c r="K44" s="37">
        <v>0</v>
      </c>
      <c r="L44" s="37">
        <v>0</v>
      </c>
      <c r="M44" s="37">
        <f>SUM(M46:M46)</f>
        <v>3500000</v>
      </c>
      <c r="N44" s="38">
        <v>0</v>
      </c>
      <c r="O44" s="37">
        <f t="shared" si="2"/>
        <v>3500000</v>
      </c>
      <c r="P44" s="37">
        <v>0</v>
      </c>
      <c r="Q44" s="37">
        <v>0</v>
      </c>
      <c r="R44" s="37">
        <v>0</v>
      </c>
      <c r="S44" s="37">
        <f>SUM(S46:S46)</f>
        <v>3500000</v>
      </c>
      <c r="T44" s="38">
        <v>0</v>
      </c>
    </row>
    <row r="45" spans="1:20" ht="29.25" customHeight="1" hidden="1">
      <c r="A45" s="20" t="s">
        <v>130</v>
      </c>
      <c r="B45" s="25"/>
      <c r="C45" s="37"/>
      <c r="D45" s="37"/>
      <c r="E45" s="37"/>
      <c r="F45" s="37"/>
      <c r="G45" s="37"/>
      <c r="H45" s="38"/>
      <c r="I45" s="37"/>
      <c r="J45" s="37"/>
      <c r="K45" s="37"/>
      <c r="L45" s="37"/>
      <c r="M45" s="37"/>
      <c r="N45" s="38"/>
      <c r="O45" s="37"/>
      <c r="P45" s="37"/>
      <c r="Q45" s="37"/>
      <c r="R45" s="37"/>
      <c r="S45" s="37"/>
      <c r="T45" s="38"/>
    </row>
    <row r="46" spans="1:20" ht="39.75" customHeight="1">
      <c r="A46" s="20" t="s">
        <v>85</v>
      </c>
      <c r="B46" s="25">
        <v>130</v>
      </c>
      <c r="C46" s="37">
        <f t="shared" si="0"/>
        <v>2800000</v>
      </c>
      <c r="D46" s="37">
        <v>0</v>
      </c>
      <c r="E46" s="37">
        <v>0</v>
      </c>
      <c r="F46" s="37">
        <v>0</v>
      </c>
      <c r="G46" s="37">
        <v>2800000</v>
      </c>
      <c r="H46" s="38">
        <v>0</v>
      </c>
      <c r="I46" s="37">
        <f t="shared" si="1"/>
        <v>3500000</v>
      </c>
      <c r="J46" s="37">
        <v>0</v>
      </c>
      <c r="K46" s="37">
        <v>0</v>
      </c>
      <c r="L46" s="37">
        <v>0</v>
      </c>
      <c r="M46" s="37">
        <v>3500000</v>
      </c>
      <c r="N46" s="38">
        <v>0</v>
      </c>
      <c r="O46" s="37">
        <f t="shared" si="2"/>
        <v>3500000</v>
      </c>
      <c r="P46" s="37">
        <v>0</v>
      </c>
      <c r="Q46" s="37">
        <v>0</v>
      </c>
      <c r="R46" s="37">
        <v>0</v>
      </c>
      <c r="S46" s="37">
        <v>3500000</v>
      </c>
      <c r="T46" s="38">
        <v>0</v>
      </c>
    </row>
    <row r="47" spans="1:20" ht="39.75" customHeight="1" hidden="1">
      <c r="A47" s="17" t="s">
        <v>131</v>
      </c>
      <c r="B47" s="25"/>
      <c r="C47" s="37"/>
      <c r="D47" s="37"/>
      <c r="E47" s="37"/>
      <c r="F47" s="37"/>
      <c r="G47" s="37"/>
      <c r="H47" s="38"/>
      <c r="I47" s="37"/>
      <c r="J47" s="37"/>
      <c r="K47" s="37"/>
      <c r="L47" s="37"/>
      <c r="M47" s="37"/>
      <c r="N47" s="38"/>
      <c r="O47" s="37"/>
      <c r="P47" s="37"/>
      <c r="Q47" s="37"/>
      <c r="R47" s="37"/>
      <c r="S47" s="37"/>
      <c r="T47" s="38"/>
    </row>
    <row r="48" spans="1:20" ht="15">
      <c r="A48" s="17" t="s">
        <v>9</v>
      </c>
      <c r="B48" s="25">
        <v>130</v>
      </c>
      <c r="C48" s="37">
        <f t="shared" si="0"/>
        <v>7845000</v>
      </c>
      <c r="D48" s="37">
        <v>0</v>
      </c>
      <c r="E48" s="37">
        <v>0</v>
      </c>
      <c r="F48" s="37">
        <v>0</v>
      </c>
      <c r="G48" s="37">
        <f>SUM(G49:G51)</f>
        <v>7845000</v>
      </c>
      <c r="H48" s="38">
        <v>0</v>
      </c>
      <c r="I48" s="37">
        <f t="shared" si="1"/>
        <v>6070000</v>
      </c>
      <c r="J48" s="37">
        <v>0</v>
      </c>
      <c r="K48" s="37">
        <v>0</v>
      </c>
      <c r="L48" s="37">
        <v>0</v>
      </c>
      <c r="M48" s="37">
        <f>SUM(M49:M51)</f>
        <v>6070000</v>
      </c>
      <c r="N48" s="38">
        <v>0</v>
      </c>
      <c r="O48" s="37">
        <f t="shared" si="2"/>
        <v>6070000</v>
      </c>
      <c r="P48" s="37">
        <v>0</v>
      </c>
      <c r="Q48" s="37">
        <v>0</v>
      </c>
      <c r="R48" s="37">
        <v>0</v>
      </c>
      <c r="S48" s="37">
        <f>SUM(S49:S51)</f>
        <v>6070000</v>
      </c>
      <c r="T48" s="38">
        <v>0</v>
      </c>
    </row>
    <row r="49" spans="1:20" ht="51">
      <c r="A49" s="18" t="s">
        <v>10</v>
      </c>
      <c r="B49" s="25">
        <v>130</v>
      </c>
      <c r="C49" s="37">
        <f t="shared" si="0"/>
        <v>3500000</v>
      </c>
      <c r="D49" s="37">
        <v>0</v>
      </c>
      <c r="E49" s="37">
        <v>0</v>
      </c>
      <c r="F49" s="37">
        <v>0</v>
      </c>
      <c r="G49" s="37">
        <v>3500000</v>
      </c>
      <c r="H49" s="38">
        <v>0</v>
      </c>
      <c r="I49" s="37">
        <f t="shared" si="1"/>
        <v>1700000</v>
      </c>
      <c r="J49" s="37">
        <v>0</v>
      </c>
      <c r="K49" s="37">
        <v>0</v>
      </c>
      <c r="L49" s="37">
        <v>0</v>
      </c>
      <c r="M49" s="37">
        <v>1700000</v>
      </c>
      <c r="N49" s="38">
        <v>0</v>
      </c>
      <c r="O49" s="37">
        <f t="shared" si="2"/>
        <v>1700000</v>
      </c>
      <c r="P49" s="37">
        <v>0</v>
      </c>
      <c r="Q49" s="37">
        <v>0</v>
      </c>
      <c r="R49" s="37">
        <v>0</v>
      </c>
      <c r="S49" s="37">
        <v>1700000</v>
      </c>
      <c r="T49" s="38">
        <v>0</v>
      </c>
    </row>
    <row r="50" spans="1:20" ht="15">
      <c r="A50" s="18" t="s">
        <v>11</v>
      </c>
      <c r="B50" s="25">
        <v>130</v>
      </c>
      <c r="C50" s="37">
        <f t="shared" si="0"/>
        <v>90000</v>
      </c>
      <c r="D50" s="37">
        <v>0</v>
      </c>
      <c r="E50" s="37">
        <v>0</v>
      </c>
      <c r="F50" s="37">
        <v>0</v>
      </c>
      <c r="G50" s="37">
        <v>90000</v>
      </c>
      <c r="H50" s="38">
        <v>0</v>
      </c>
      <c r="I50" s="37">
        <f t="shared" si="1"/>
        <v>115000</v>
      </c>
      <c r="J50" s="37">
        <v>0</v>
      </c>
      <c r="K50" s="37">
        <v>0</v>
      </c>
      <c r="L50" s="37">
        <v>0</v>
      </c>
      <c r="M50" s="37">
        <v>115000</v>
      </c>
      <c r="N50" s="38">
        <v>0</v>
      </c>
      <c r="O50" s="37">
        <f t="shared" si="2"/>
        <v>115000</v>
      </c>
      <c r="P50" s="37">
        <v>0</v>
      </c>
      <c r="Q50" s="37">
        <v>0</v>
      </c>
      <c r="R50" s="37">
        <v>0</v>
      </c>
      <c r="S50" s="37">
        <v>115000</v>
      </c>
      <c r="T50" s="38">
        <v>0</v>
      </c>
    </row>
    <row r="51" spans="1:20" ht="15">
      <c r="A51" s="18" t="s">
        <v>12</v>
      </c>
      <c r="B51" s="25">
        <v>130</v>
      </c>
      <c r="C51" s="37">
        <f t="shared" si="0"/>
        <v>4255000</v>
      </c>
      <c r="D51" s="37">
        <v>0</v>
      </c>
      <c r="E51" s="37">
        <v>0</v>
      </c>
      <c r="F51" s="37">
        <v>0</v>
      </c>
      <c r="G51" s="37">
        <v>4255000</v>
      </c>
      <c r="H51" s="38">
        <v>0</v>
      </c>
      <c r="I51" s="37">
        <f t="shared" si="1"/>
        <v>4255000</v>
      </c>
      <c r="J51" s="37">
        <v>0</v>
      </c>
      <c r="K51" s="37">
        <v>0</v>
      </c>
      <c r="L51" s="37">
        <v>0</v>
      </c>
      <c r="M51" s="37">
        <v>4255000</v>
      </c>
      <c r="N51" s="38">
        <v>0</v>
      </c>
      <c r="O51" s="37">
        <f t="shared" si="2"/>
        <v>4255000</v>
      </c>
      <c r="P51" s="37">
        <v>0</v>
      </c>
      <c r="Q51" s="37">
        <v>0</v>
      </c>
      <c r="R51" s="37">
        <v>0</v>
      </c>
      <c r="S51" s="37">
        <v>4255000</v>
      </c>
      <c r="T51" s="38">
        <v>0</v>
      </c>
    </row>
    <row r="52" spans="1:20" ht="25.5" hidden="1">
      <c r="A52" s="2" t="s">
        <v>132</v>
      </c>
      <c r="B52" s="25"/>
      <c r="C52" s="37"/>
      <c r="D52" s="37"/>
      <c r="E52" s="37"/>
      <c r="F52" s="37"/>
      <c r="G52" s="37"/>
      <c r="H52" s="38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7"/>
      <c r="T52" s="38"/>
    </row>
    <row r="53" spans="1:20" ht="25.5" hidden="1">
      <c r="A53" s="2" t="s">
        <v>133</v>
      </c>
      <c r="B53" s="25"/>
      <c r="C53" s="37"/>
      <c r="D53" s="37"/>
      <c r="E53" s="37"/>
      <c r="F53" s="37"/>
      <c r="G53" s="37"/>
      <c r="H53" s="38"/>
      <c r="I53" s="37"/>
      <c r="J53" s="37"/>
      <c r="K53" s="37"/>
      <c r="L53" s="37"/>
      <c r="M53" s="37"/>
      <c r="N53" s="38"/>
      <c r="O53" s="37"/>
      <c r="P53" s="37"/>
      <c r="Q53" s="37"/>
      <c r="R53" s="37"/>
      <c r="S53" s="37"/>
      <c r="T53" s="38"/>
    </row>
    <row r="54" spans="1:20" ht="89.25" hidden="1">
      <c r="A54" s="2" t="s">
        <v>134</v>
      </c>
      <c r="B54" s="25"/>
      <c r="C54" s="37"/>
      <c r="D54" s="37"/>
      <c r="E54" s="37"/>
      <c r="F54" s="37"/>
      <c r="G54" s="37"/>
      <c r="H54" s="38"/>
      <c r="I54" s="37"/>
      <c r="J54" s="37"/>
      <c r="K54" s="37"/>
      <c r="L54" s="37"/>
      <c r="M54" s="37"/>
      <c r="N54" s="38"/>
      <c r="O54" s="37"/>
      <c r="P54" s="37"/>
      <c r="Q54" s="37"/>
      <c r="R54" s="37"/>
      <c r="S54" s="37"/>
      <c r="T54" s="38"/>
    </row>
    <row r="55" spans="1:20" ht="25.5">
      <c r="A55" s="22" t="s">
        <v>118</v>
      </c>
      <c r="B55" s="26">
        <v>140</v>
      </c>
      <c r="C55" s="43">
        <f>E55+D55+G55</f>
        <v>0</v>
      </c>
      <c r="D55" s="43">
        <v>0</v>
      </c>
      <c r="E55" s="44">
        <v>0</v>
      </c>
      <c r="F55" s="43">
        <v>0</v>
      </c>
      <c r="G55" s="44">
        <v>0</v>
      </c>
      <c r="H55" s="45">
        <v>0</v>
      </c>
      <c r="I55" s="43">
        <f>K55</f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f>Q55</f>
        <v>0</v>
      </c>
      <c r="P55" s="43">
        <v>0</v>
      </c>
      <c r="Q55" s="43">
        <v>0</v>
      </c>
      <c r="R55" s="43">
        <v>0</v>
      </c>
      <c r="S55" s="44">
        <v>0</v>
      </c>
      <c r="T55" s="45">
        <v>0</v>
      </c>
    </row>
    <row r="56" spans="1:20" ht="63.75" hidden="1">
      <c r="A56" s="2" t="s">
        <v>135</v>
      </c>
      <c r="B56" s="26"/>
      <c r="C56" s="43"/>
      <c r="D56" s="43"/>
      <c r="E56" s="44"/>
      <c r="F56" s="43"/>
      <c r="G56" s="44"/>
      <c r="H56" s="45"/>
      <c r="I56" s="43"/>
      <c r="J56" s="43"/>
      <c r="K56" s="43"/>
      <c r="L56" s="43"/>
      <c r="M56" s="44"/>
      <c r="N56" s="45"/>
      <c r="O56" s="43"/>
      <c r="P56" s="43"/>
      <c r="Q56" s="43"/>
      <c r="R56" s="43"/>
      <c r="S56" s="44"/>
      <c r="T56" s="45"/>
    </row>
    <row r="57" spans="1:20" ht="25.5">
      <c r="A57" s="22" t="s">
        <v>13</v>
      </c>
      <c r="B57" s="26">
        <v>180</v>
      </c>
      <c r="C57" s="43">
        <f>E57</f>
        <v>7594008</v>
      </c>
      <c r="D57" s="43">
        <v>0</v>
      </c>
      <c r="E57" s="44">
        <v>7594008</v>
      </c>
      <c r="F57" s="43">
        <v>0</v>
      </c>
      <c r="G57" s="44">
        <v>0</v>
      </c>
      <c r="H57" s="45">
        <v>0</v>
      </c>
      <c r="I57" s="43">
        <f>K57</f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f>Q57</f>
        <v>0</v>
      </c>
      <c r="P57" s="43">
        <v>0</v>
      </c>
      <c r="Q57" s="43">
        <v>0</v>
      </c>
      <c r="R57" s="43">
        <v>0</v>
      </c>
      <c r="S57" s="44">
        <v>0</v>
      </c>
      <c r="T57" s="45">
        <v>0</v>
      </c>
    </row>
    <row r="58" spans="1:20" ht="15">
      <c r="A58" s="22" t="s">
        <v>14</v>
      </c>
      <c r="B58" s="26">
        <v>440</v>
      </c>
      <c r="C58" s="43">
        <f aca="true" t="shared" si="3" ref="C58:C65">D58+E58+F58+G58</f>
        <v>30000</v>
      </c>
      <c r="D58" s="43">
        <v>0</v>
      </c>
      <c r="E58" s="43">
        <v>0</v>
      </c>
      <c r="F58" s="43">
        <v>0</v>
      </c>
      <c r="G58" s="43">
        <f>G61</f>
        <v>30000</v>
      </c>
      <c r="H58" s="45">
        <v>0</v>
      </c>
      <c r="I58" s="43">
        <f aca="true" t="shared" si="4" ref="I58:I65">J58+K58+L58+M58</f>
        <v>25000</v>
      </c>
      <c r="J58" s="43">
        <v>0</v>
      </c>
      <c r="K58" s="43">
        <v>0</v>
      </c>
      <c r="L58" s="43">
        <v>0</v>
      </c>
      <c r="M58" s="43">
        <f>M61</f>
        <v>25000</v>
      </c>
      <c r="N58" s="45">
        <v>0</v>
      </c>
      <c r="O58" s="43">
        <f aca="true" t="shared" si="5" ref="O58:O65">P58+Q58+R58+S58</f>
        <v>25000</v>
      </c>
      <c r="P58" s="43">
        <v>0</v>
      </c>
      <c r="Q58" s="43">
        <v>0</v>
      </c>
      <c r="R58" s="43">
        <v>0</v>
      </c>
      <c r="S58" s="43">
        <f>S61</f>
        <v>25000</v>
      </c>
      <c r="T58" s="45">
        <v>0</v>
      </c>
    </row>
    <row r="59" spans="1:20" s="59" customFormat="1" ht="38.25" hidden="1">
      <c r="A59" s="16" t="s">
        <v>136</v>
      </c>
      <c r="B59" s="60"/>
      <c r="C59" s="61"/>
      <c r="D59" s="61"/>
      <c r="E59" s="61"/>
      <c r="F59" s="61"/>
      <c r="G59" s="61"/>
      <c r="H59" s="62"/>
      <c r="I59" s="61"/>
      <c r="J59" s="61"/>
      <c r="K59" s="61"/>
      <c r="L59" s="61"/>
      <c r="M59" s="61"/>
      <c r="N59" s="62"/>
      <c r="O59" s="61"/>
      <c r="P59" s="61"/>
      <c r="Q59" s="61"/>
      <c r="R59" s="61"/>
      <c r="S59" s="61"/>
      <c r="T59" s="62"/>
    </row>
    <row r="60" spans="1:20" s="59" customFormat="1" ht="25.5" hidden="1">
      <c r="A60" s="16" t="s">
        <v>137</v>
      </c>
      <c r="B60" s="60"/>
      <c r="C60" s="61"/>
      <c r="D60" s="61"/>
      <c r="E60" s="61"/>
      <c r="F60" s="61"/>
      <c r="G60" s="61"/>
      <c r="H60" s="62"/>
      <c r="I60" s="61"/>
      <c r="J60" s="61"/>
      <c r="K60" s="61"/>
      <c r="L60" s="61"/>
      <c r="M60" s="61"/>
      <c r="N60" s="62"/>
      <c r="O60" s="61"/>
      <c r="P60" s="61"/>
      <c r="Q60" s="61"/>
      <c r="R60" s="61"/>
      <c r="S60" s="61"/>
      <c r="T60" s="62"/>
    </row>
    <row r="61" spans="1:20" ht="38.25">
      <c r="A61" s="16" t="s">
        <v>86</v>
      </c>
      <c r="B61" s="25">
        <v>440</v>
      </c>
      <c r="C61" s="46">
        <f t="shared" si="3"/>
        <v>30000</v>
      </c>
      <c r="D61" s="46">
        <v>0</v>
      </c>
      <c r="E61" s="46">
        <v>0</v>
      </c>
      <c r="F61" s="46">
        <v>0</v>
      </c>
      <c r="G61" s="46">
        <v>30000</v>
      </c>
      <c r="H61" s="47">
        <v>0</v>
      </c>
      <c r="I61" s="46">
        <f t="shared" si="4"/>
        <v>25000</v>
      </c>
      <c r="J61" s="46">
        <v>0</v>
      </c>
      <c r="K61" s="46">
        <v>0</v>
      </c>
      <c r="L61" s="46">
        <v>0</v>
      </c>
      <c r="M61" s="46">
        <v>25000</v>
      </c>
      <c r="N61" s="47">
        <v>0</v>
      </c>
      <c r="O61" s="46">
        <f t="shared" si="5"/>
        <v>25000</v>
      </c>
      <c r="P61" s="46">
        <v>0</v>
      </c>
      <c r="Q61" s="46">
        <v>0</v>
      </c>
      <c r="R61" s="46">
        <v>0</v>
      </c>
      <c r="S61" s="46">
        <v>25000</v>
      </c>
      <c r="T61" s="47">
        <v>0</v>
      </c>
    </row>
    <row r="62" spans="1:20" ht="15">
      <c r="A62" s="22" t="s">
        <v>15</v>
      </c>
      <c r="B62" s="26">
        <v>150</v>
      </c>
      <c r="C62" s="43">
        <f t="shared" si="3"/>
        <v>1600000</v>
      </c>
      <c r="D62" s="43">
        <v>0</v>
      </c>
      <c r="E62" s="43">
        <v>0</v>
      </c>
      <c r="F62" s="43">
        <v>0</v>
      </c>
      <c r="G62" s="43">
        <v>1600000</v>
      </c>
      <c r="H62" s="45">
        <v>0</v>
      </c>
      <c r="I62" s="43">
        <f t="shared" si="4"/>
        <v>1600000</v>
      </c>
      <c r="J62" s="43">
        <v>0</v>
      </c>
      <c r="K62" s="43">
        <v>0</v>
      </c>
      <c r="L62" s="43">
        <v>0</v>
      </c>
      <c r="M62" s="43">
        <v>1600000</v>
      </c>
      <c r="N62" s="45">
        <v>0</v>
      </c>
      <c r="O62" s="43">
        <f t="shared" si="5"/>
        <v>1600000</v>
      </c>
      <c r="P62" s="43">
        <v>0</v>
      </c>
      <c r="Q62" s="43">
        <v>0</v>
      </c>
      <c r="R62" s="43">
        <v>0</v>
      </c>
      <c r="S62" s="43">
        <v>1600000</v>
      </c>
      <c r="T62" s="45">
        <v>0</v>
      </c>
    </row>
    <row r="63" spans="1:20" ht="15">
      <c r="A63" s="22" t="s">
        <v>90</v>
      </c>
      <c r="B63" s="26">
        <v>189</v>
      </c>
      <c r="C63" s="43">
        <f t="shared" si="3"/>
        <v>-480000</v>
      </c>
      <c r="D63" s="43">
        <v>0</v>
      </c>
      <c r="E63" s="43">
        <v>0</v>
      </c>
      <c r="F63" s="43">
        <v>0</v>
      </c>
      <c r="G63" s="43">
        <f>G64+G65</f>
        <v>-480000</v>
      </c>
      <c r="H63" s="45">
        <v>0</v>
      </c>
      <c r="I63" s="43">
        <f t="shared" si="4"/>
        <v>-295000</v>
      </c>
      <c r="J63" s="43">
        <v>0</v>
      </c>
      <c r="K63" s="43">
        <v>0</v>
      </c>
      <c r="L63" s="43">
        <v>0</v>
      </c>
      <c r="M63" s="43">
        <f>M64+M65</f>
        <v>-295000</v>
      </c>
      <c r="N63" s="45">
        <v>0</v>
      </c>
      <c r="O63" s="43">
        <f t="shared" si="5"/>
        <v>-295000</v>
      </c>
      <c r="P63" s="43">
        <v>0</v>
      </c>
      <c r="Q63" s="43">
        <v>0</v>
      </c>
      <c r="R63" s="43">
        <v>0</v>
      </c>
      <c r="S63" s="43">
        <f>S64+S65</f>
        <v>-295000</v>
      </c>
      <c r="T63" s="45">
        <v>0</v>
      </c>
    </row>
    <row r="64" spans="1:20" ht="25.5">
      <c r="A64" s="16" t="s">
        <v>87</v>
      </c>
      <c r="B64" s="25">
        <v>189</v>
      </c>
      <c r="C64" s="46">
        <f t="shared" si="3"/>
        <v>-80000</v>
      </c>
      <c r="D64" s="46">
        <v>0</v>
      </c>
      <c r="E64" s="46">
        <v>0</v>
      </c>
      <c r="F64" s="46">
        <v>0</v>
      </c>
      <c r="G64" s="46">
        <v>-80000</v>
      </c>
      <c r="H64" s="47">
        <v>0</v>
      </c>
      <c r="I64" s="46">
        <f t="shared" si="4"/>
        <v>-45000</v>
      </c>
      <c r="J64" s="46">
        <v>0</v>
      </c>
      <c r="K64" s="46">
        <v>0</v>
      </c>
      <c r="L64" s="46">
        <v>0</v>
      </c>
      <c r="M64" s="46">
        <v>-45000</v>
      </c>
      <c r="N64" s="47">
        <v>0</v>
      </c>
      <c r="O64" s="46">
        <f t="shared" si="5"/>
        <v>-45000</v>
      </c>
      <c r="P64" s="46">
        <v>0</v>
      </c>
      <c r="Q64" s="46">
        <v>0</v>
      </c>
      <c r="R64" s="46">
        <v>0</v>
      </c>
      <c r="S64" s="46">
        <v>-45000</v>
      </c>
      <c r="T64" s="47">
        <v>0</v>
      </c>
    </row>
    <row r="65" spans="1:20" ht="15">
      <c r="A65" s="16" t="s">
        <v>88</v>
      </c>
      <c r="B65" s="25">
        <v>189</v>
      </c>
      <c r="C65" s="46">
        <f t="shared" si="3"/>
        <v>-400000</v>
      </c>
      <c r="D65" s="46">
        <v>0</v>
      </c>
      <c r="E65" s="46">
        <v>0</v>
      </c>
      <c r="F65" s="46">
        <v>0</v>
      </c>
      <c r="G65" s="46">
        <v>-400000</v>
      </c>
      <c r="H65" s="47">
        <v>0</v>
      </c>
      <c r="I65" s="46">
        <f t="shared" si="4"/>
        <v>-250000</v>
      </c>
      <c r="J65" s="46">
        <v>0</v>
      </c>
      <c r="K65" s="46">
        <v>0</v>
      </c>
      <c r="L65" s="46">
        <v>0</v>
      </c>
      <c r="M65" s="46">
        <v>-250000</v>
      </c>
      <c r="N65" s="47">
        <v>0</v>
      </c>
      <c r="O65" s="46">
        <f t="shared" si="5"/>
        <v>-250000</v>
      </c>
      <c r="P65" s="46">
        <v>0</v>
      </c>
      <c r="Q65" s="46">
        <v>0</v>
      </c>
      <c r="R65" s="46">
        <v>0</v>
      </c>
      <c r="S65" s="46">
        <v>-250000</v>
      </c>
      <c r="T65" s="47">
        <v>0</v>
      </c>
    </row>
    <row r="66" spans="1:20" ht="15">
      <c r="A66" s="24" t="s">
        <v>16</v>
      </c>
      <c r="B66" s="26" t="s">
        <v>89</v>
      </c>
      <c r="C66" s="43">
        <f>C67+C84+C93+C102+C87</f>
        <v>82480320.975216</v>
      </c>
      <c r="D66" s="43">
        <f>D67+D84+D93+D102</f>
        <v>59091312.979311995</v>
      </c>
      <c r="E66" s="43">
        <f>E67+E84+E93+E102+E87</f>
        <v>7594008</v>
      </c>
      <c r="F66" s="43">
        <f>F67+F84+F93+F102</f>
        <v>0</v>
      </c>
      <c r="G66" s="43">
        <f>G67+G84+G93+G102+G87</f>
        <v>15794999.995904</v>
      </c>
      <c r="H66" s="45">
        <v>0</v>
      </c>
      <c r="I66" s="43">
        <f>I67+I84+I93+I102</f>
        <v>75330495.645216</v>
      </c>
      <c r="J66" s="43">
        <f>J67+J84+J93+J102</f>
        <v>59091312.979311995</v>
      </c>
      <c r="K66" s="43">
        <f>K67+K84+K93+K102</f>
        <v>0</v>
      </c>
      <c r="L66" s="43">
        <f>L67+L84+L93+L102</f>
        <v>0</v>
      </c>
      <c r="M66" s="43">
        <f>M67+M84+M93+M102</f>
        <v>16239182.665904</v>
      </c>
      <c r="N66" s="45">
        <v>0</v>
      </c>
      <c r="O66" s="43">
        <f>O67+O84+O93+O102</f>
        <v>75330495.645216</v>
      </c>
      <c r="P66" s="43">
        <f>P67+P84+P93+P102</f>
        <v>59091312.979311995</v>
      </c>
      <c r="Q66" s="43">
        <f>Q67+Q84+Q93+Q102</f>
        <v>0</v>
      </c>
      <c r="R66" s="43">
        <f>R67+R84+R93+R102</f>
        <v>0</v>
      </c>
      <c r="S66" s="43">
        <f>S67+S84+S93+S102</f>
        <v>16239182.665904</v>
      </c>
      <c r="T66" s="45">
        <v>0</v>
      </c>
    </row>
    <row r="67" spans="1:20" ht="25.5">
      <c r="A67" s="15" t="s">
        <v>17</v>
      </c>
      <c r="B67" s="25" t="s">
        <v>89</v>
      </c>
      <c r="C67" s="46">
        <f>D67+E67+F67+G67</f>
        <v>56129340.775216</v>
      </c>
      <c r="D67" s="46">
        <f>D68+D81+D83</f>
        <v>46012672.689311996</v>
      </c>
      <c r="E67" s="46">
        <f>E68+E81+E83</f>
        <v>0</v>
      </c>
      <c r="F67" s="46">
        <v>0</v>
      </c>
      <c r="G67" s="46">
        <f>G68+G81+G83+G82</f>
        <v>10116668.085904</v>
      </c>
      <c r="H67" s="47">
        <v>0</v>
      </c>
      <c r="I67" s="46">
        <f>J67+K67+L67+M67</f>
        <v>56108340.775216</v>
      </c>
      <c r="J67" s="46">
        <f>J68+J81+J83</f>
        <v>46012672.689311996</v>
      </c>
      <c r="K67" s="46">
        <f>K68+K81+K83</f>
        <v>0</v>
      </c>
      <c r="L67" s="46">
        <v>0</v>
      </c>
      <c r="M67" s="46">
        <f>M68+M81+M83+M82</f>
        <v>10095668.085904</v>
      </c>
      <c r="N67" s="47">
        <v>0</v>
      </c>
      <c r="O67" s="46">
        <f>P67+Q67+R67+S67</f>
        <v>56108340.775216</v>
      </c>
      <c r="P67" s="46">
        <f>P68+P81+P83</f>
        <v>46012672.689311996</v>
      </c>
      <c r="Q67" s="46">
        <f>Q68+Q81+Q83</f>
        <v>0</v>
      </c>
      <c r="R67" s="46">
        <v>0</v>
      </c>
      <c r="S67" s="46">
        <f>S68+S81+S83+S82</f>
        <v>10095668.085904</v>
      </c>
      <c r="T67" s="47">
        <v>0</v>
      </c>
    </row>
    <row r="68" spans="1:20" ht="25.5">
      <c r="A68" s="16" t="s">
        <v>18</v>
      </c>
      <c r="B68" s="25">
        <v>111</v>
      </c>
      <c r="C68" s="46">
        <f>D68+E68+F68+G68</f>
        <v>43059012.96</v>
      </c>
      <c r="D68" s="46">
        <f>D69+D78+D79+D80</f>
        <v>35336358.72</v>
      </c>
      <c r="E68" s="46">
        <f>E69+E78+E79+E80</f>
        <v>0</v>
      </c>
      <c r="F68" s="46">
        <v>0</v>
      </c>
      <c r="G68" s="46">
        <f>G69+G78+G79+G80</f>
        <v>7722654.24</v>
      </c>
      <c r="H68" s="47">
        <v>0</v>
      </c>
      <c r="I68" s="46">
        <f aca="true" t="shared" si="6" ref="I68:I118">J68+K68+L68+M68</f>
        <v>43059012.96</v>
      </c>
      <c r="J68" s="46">
        <f>J69+J78+J79+J80</f>
        <v>35336358.72</v>
      </c>
      <c r="K68" s="46">
        <f>K69+K78+K79+K80</f>
        <v>0</v>
      </c>
      <c r="L68" s="46">
        <v>0</v>
      </c>
      <c r="M68" s="46">
        <f>M69+M78+M79+M80</f>
        <v>7722654.24</v>
      </c>
      <c r="N68" s="47">
        <v>0</v>
      </c>
      <c r="O68" s="46">
        <f aca="true" t="shared" si="7" ref="O68:O118">P68+Q68+R68+S68</f>
        <v>43059012.96</v>
      </c>
      <c r="P68" s="46">
        <f>P69+P78+P79+P80</f>
        <v>35336358.72</v>
      </c>
      <c r="Q68" s="46">
        <f>Q69+Q78+Q79+Q80</f>
        <v>0</v>
      </c>
      <c r="R68" s="46">
        <v>0</v>
      </c>
      <c r="S68" s="46">
        <f>S69+S78+S79+S80</f>
        <v>7722654.24</v>
      </c>
      <c r="T68" s="47">
        <v>0</v>
      </c>
    </row>
    <row r="69" spans="1:20" ht="25.5">
      <c r="A69" s="17" t="s">
        <v>19</v>
      </c>
      <c r="B69" s="25">
        <v>111</v>
      </c>
      <c r="C69" s="46">
        <f>D69+E69+F69+G69</f>
        <v>23311426.68</v>
      </c>
      <c r="D69" s="46">
        <v>18622594.68</v>
      </c>
      <c r="E69" s="46">
        <v>0</v>
      </c>
      <c r="F69" s="46">
        <v>0</v>
      </c>
      <c r="G69" s="46">
        <v>4688832</v>
      </c>
      <c r="H69" s="47">
        <v>0</v>
      </c>
      <c r="I69" s="46">
        <f t="shared" si="6"/>
        <v>23311426.68</v>
      </c>
      <c r="J69" s="46">
        <v>18622594.68</v>
      </c>
      <c r="K69" s="46">
        <v>0</v>
      </c>
      <c r="L69" s="46">
        <v>0</v>
      </c>
      <c r="M69" s="46">
        <v>4688832</v>
      </c>
      <c r="N69" s="47">
        <v>0</v>
      </c>
      <c r="O69" s="46">
        <f t="shared" si="7"/>
        <v>23311426.68</v>
      </c>
      <c r="P69" s="46">
        <v>18622594.68</v>
      </c>
      <c r="Q69" s="46">
        <v>0</v>
      </c>
      <c r="R69" s="46">
        <v>0</v>
      </c>
      <c r="S69" s="46">
        <v>4688832</v>
      </c>
      <c r="T69" s="47">
        <v>0</v>
      </c>
    </row>
    <row r="70" spans="1:20" ht="38.25" hidden="1">
      <c r="A70" s="9" t="s">
        <v>138</v>
      </c>
      <c r="B70" s="25"/>
      <c r="C70" s="46"/>
      <c r="D70" s="46"/>
      <c r="E70" s="46"/>
      <c r="F70" s="46"/>
      <c r="G70" s="46"/>
      <c r="H70" s="47"/>
      <c r="I70" s="46"/>
      <c r="J70" s="46"/>
      <c r="K70" s="46"/>
      <c r="L70" s="46"/>
      <c r="M70" s="46"/>
      <c r="N70" s="47"/>
      <c r="O70" s="46"/>
      <c r="P70" s="46"/>
      <c r="Q70" s="46"/>
      <c r="R70" s="46"/>
      <c r="S70" s="46"/>
      <c r="T70" s="47"/>
    </row>
    <row r="71" spans="1:20" ht="25.5" hidden="1">
      <c r="A71" s="9" t="s">
        <v>139</v>
      </c>
      <c r="B71" s="25"/>
      <c r="C71" s="46"/>
      <c r="D71" s="46"/>
      <c r="E71" s="46"/>
      <c r="F71" s="46"/>
      <c r="G71" s="46"/>
      <c r="H71" s="47"/>
      <c r="I71" s="46"/>
      <c r="J71" s="46"/>
      <c r="K71" s="46"/>
      <c r="L71" s="46"/>
      <c r="M71" s="46"/>
      <c r="N71" s="47"/>
      <c r="O71" s="46"/>
      <c r="P71" s="46"/>
      <c r="Q71" s="46"/>
      <c r="R71" s="46"/>
      <c r="S71" s="46"/>
      <c r="T71" s="47"/>
    </row>
    <row r="72" spans="1:20" ht="25.5" hidden="1">
      <c r="A72" s="9" t="s">
        <v>140</v>
      </c>
      <c r="B72" s="25"/>
      <c r="C72" s="46"/>
      <c r="D72" s="46"/>
      <c r="E72" s="46"/>
      <c r="F72" s="46"/>
      <c r="G72" s="46"/>
      <c r="H72" s="47"/>
      <c r="I72" s="46"/>
      <c r="J72" s="46"/>
      <c r="K72" s="46"/>
      <c r="L72" s="46"/>
      <c r="M72" s="46"/>
      <c r="N72" s="47"/>
      <c r="O72" s="46"/>
      <c r="P72" s="46"/>
      <c r="Q72" s="46"/>
      <c r="R72" s="46"/>
      <c r="S72" s="46"/>
      <c r="T72" s="47"/>
    </row>
    <row r="73" spans="1:20" ht="25.5">
      <c r="A73" s="9" t="s">
        <v>83</v>
      </c>
      <c r="B73" s="25">
        <v>111</v>
      </c>
      <c r="C73" s="46">
        <f>D73+E73+F73+G73</f>
        <v>21303926.64</v>
      </c>
      <c r="D73" s="46">
        <v>17221754.64</v>
      </c>
      <c r="E73" s="46">
        <v>0</v>
      </c>
      <c r="F73" s="46">
        <v>0</v>
      </c>
      <c r="G73" s="46">
        <v>4082172</v>
      </c>
      <c r="H73" s="47">
        <v>0</v>
      </c>
      <c r="I73" s="46">
        <f t="shared" si="6"/>
        <v>21303926.64</v>
      </c>
      <c r="J73" s="46">
        <v>17221754.64</v>
      </c>
      <c r="K73" s="46">
        <v>0</v>
      </c>
      <c r="L73" s="46">
        <v>0</v>
      </c>
      <c r="M73" s="46">
        <v>4082172</v>
      </c>
      <c r="N73" s="47">
        <v>0</v>
      </c>
      <c r="O73" s="46">
        <f t="shared" si="7"/>
        <v>21303926.64</v>
      </c>
      <c r="P73" s="46">
        <v>17221754.64</v>
      </c>
      <c r="Q73" s="46">
        <v>0</v>
      </c>
      <c r="R73" s="46">
        <v>0</v>
      </c>
      <c r="S73" s="46">
        <v>4082172</v>
      </c>
      <c r="T73" s="47">
        <v>0</v>
      </c>
    </row>
    <row r="74" spans="1:20" ht="25.5" hidden="1">
      <c r="A74" s="9" t="s">
        <v>141</v>
      </c>
      <c r="B74" s="25"/>
      <c r="C74" s="46"/>
      <c r="D74" s="46"/>
      <c r="E74" s="46"/>
      <c r="F74" s="46"/>
      <c r="G74" s="46"/>
      <c r="H74" s="47"/>
      <c r="I74" s="46"/>
      <c r="J74" s="46"/>
      <c r="K74" s="46"/>
      <c r="L74" s="46"/>
      <c r="M74" s="46"/>
      <c r="N74" s="47"/>
      <c r="O74" s="46"/>
      <c r="P74" s="46"/>
      <c r="Q74" s="46"/>
      <c r="R74" s="46"/>
      <c r="S74" s="46"/>
      <c r="T74" s="47"/>
    </row>
    <row r="75" spans="1:20" ht="15" hidden="1">
      <c r="A75" s="9" t="s">
        <v>142</v>
      </c>
      <c r="B75" s="25"/>
      <c r="C75" s="46"/>
      <c r="D75" s="46"/>
      <c r="E75" s="46"/>
      <c r="F75" s="46"/>
      <c r="G75" s="46"/>
      <c r="H75" s="47"/>
      <c r="I75" s="46"/>
      <c r="J75" s="46"/>
      <c r="K75" s="46"/>
      <c r="L75" s="46"/>
      <c r="M75" s="46"/>
      <c r="N75" s="47"/>
      <c r="O75" s="46"/>
      <c r="P75" s="46"/>
      <c r="Q75" s="46"/>
      <c r="R75" s="46"/>
      <c r="S75" s="46"/>
      <c r="T75" s="47"/>
    </row>
    <row r="76" spans="1:20" ht="15" hidden="1">
      <c r="A76" s="9" t="s">
        <v>143</v>
      </c>
      <c r="B76" s="25"/>
      <c r="C76" s="46"/>
      <c r="D76" s="46"/>
      <c r="E76" s="46"/>
      <c r="F76" s="46"/>
      <c r="G76" s="46"/>
      <c r="H76" s="47"/>
      <c r="I76" s="46"/>
      <c r="J76" s="46"/>
      <c r="K76" s="46"/>
      <c r="L76" s="46"/>
      <c r="M76" s="46"/>
      <c r="N76" s="47"/>
      <c r="O76" s="46"/>
      <c r="P76" s="46"/>
      <c r="Q76" s="46"/>
      <c r="R76" s="46"/>
      <c r="S76" s="46"/>
      <c r="T76" s="47"/>
    </row>
    <row r="77" spans="1:20" ht="15" hidden="1">
      <c r="A77" s="9" t="s">
        <v>144</v>
      </c>
      <c r="B77" s="25"/>
      <c r="C77" s="46"/>
      <c r="D77" s="46"/>
      <c r="E77" s="46"/>
      <c r="F77" s="46"/>
      <c r="G77" s="46"/>
      <c r="H77" s="47"/>
      <c r="I77" s="46"/>
      <c r="J77" s="46"/>
      <c r="K77" s="46"/>
      <c r="L77" s="46"/>
      <c r="M77" s="46"/>
      <c r="N77" s="47"/>
      <c r="O77" s="46"/>
      <c r="P77" s="46"/>
      <c r="Q77" s="46"/>
      <c r="R77" s="46"/>
      <c r="S77" s="46"/>
      <c r="T77" s="47"/>
    </row>
    <row r="78" spans="1:20" ht="25.5">
      <c r="A78" s="17" t="s">
        <v>20</v>
      </c>
      <c r="B78" s="25">
        <v>111</v>
      </c>
      <c r="C78" s="46">
        <f aca="true" t="shared" si="8" ref="C78:C84">D78+E78+F78+G78</f>
        <v>666720</v>
      </c>
      <c r="D78" s="46">
        <v>486037.2</v>
      </c>
      <c r="E78" s="46">
        <v>0</v>
      </c>
      <c r="F78" s="46">
        <v>0</v>
      </c>
      <c r="G78" s="46">
        <v>180682.8</v>
      </c>
      <c r="H78" s="47">
        <v>0</v>
      </c>
      <c r="I78" s="46">
        <f t="shared" si="6"/>
        <v>666720</v>
      </c>
      <c r="J78" s="46">
        <v>486037.2</v>
      </c>
      <c r="K78" s="46">
        <v>0</v>
      </c>
      <c r="L78" s="46">
        <v>0</v>
      </c>
      <c r="M78" s="46">
        <v>180682.8</v>
      </c>
      <c r="N78" s="47">
        <v>0</v>
      </c>
      <c r="O78" s="46">
        <f t="shared" si="7"/>
        <v>666720</v>
      </c>
      <c r="P78" s="46">
        <v>486037.2</v>
      </c>
      <c r="Q78" s="46">
        <v>0</v>
      </c>
      <c r="R78" s="46">
        <v>0</v>
      </c>
      <c r="S78" s="46">
        <v>180682.8</v>
      </c>
      <c r="T78" s="47">
        <v>0</v>
      </c>
    </row>
    <row r="79" spans="1:20" ht="25.5">
      <c r="A79" s="17" t="s">
        <v>21</v>
      </c>
      <c r="B79" s="25">
        <v>111</v>
      </c>
      <c r="C79" s="46">
        <f t="shared" si="8"/>
        <v>4292347.11</v>
      </c>
      <c r="D79" s="46">
        <v>3452472.87</v>
      </c>
      <c r="E79" s="46">
        <v>0</v>
      </c>
      <c r="F79" s="46">
        <v>0</v>
      </c>
      <c r="G79" s="46">
        <f>41319.48+798554.76</f>
        <v>839874.24</v>
      </c>
      <c r="H79" s="47">
        <v>0</v>
      </c>
      <c r="I79" s="46">
        <f t="shared" si="6"/>
        <v>4292347.11</v>
      </c>
      <c r="J79" s="46">
        <v>3452472.87</v>
      </c>
      <c r="K79" s="46">
        <v>0</v>
      </c>
      <c r="L79" s="46">
        <v>0</v>
      </c>
      <c r="M79" s="46">
        <f>41319.48+798554.76</f>
        <v>839874.24</v>
      </c>
      <c r="N79" s="47">
        <v>0</v>
      </c>
      <c r="O79" s="46">
        <f t="shared" si="7"/>
        <v>4292347.11</v>
      </c>
      <c r="P79" s="46">
        <v>3452472.87</v>
      </c>
      <c r="Q79" s="46">
        <v>0</v>
      </c>
      <c r="R79" s="46">
        <v>0</v>
      </c>
      <c r="S79" s="46">
        <f>41319.48+798554.76</f>
        <v>839874.24</v>
      </c>
      <c r="T79" s="47">
        <v>0</v>
      </c>
    </row>
    <row r="80" spans="1:20" ht="15">
      <c r="A80" s="17" t="s">
        <v>22</v>
      </c>
      <c r="B80" s="25">
        <v>111</v>
      </c>
      <c r="C80" s="46">
        <f t="shared" si="8"/>
        <v>14788519.17</v>
      </c>
      <c r="D80" s="46">
        <v>12775253.97</v>
      </c>
      <c r="E80" s="46">
        <v>0</v>
      </c>
      <c r="F80" s="46">
        <v>0</v>
      </c>
      <c r="G80" s="46">
        <v>2013265.2</v>
      </c>
      <c r="H80" s="47">
        <v>0</v>
      </c>
      <c r="I80" s="46">
        <f t="shared" si="6"/>
        <v>14788519.17</v>
      </c>
      <c r="J80" s="46">
        <v>12775253.97</v>
      </c>
      <c r="K80" s="46">
        <v>0</v>
      </c>
      <c r="L80" s="46">
        <v>0</v>
      </c>
      <c r="M80" s="46">
        <v>2013265.2</v>
      </c>
      <c r="N80" s="47">
        <v>0</v>
      </c>
      <c r="O80" s="46">
        <f t="shared" si="7"/>
        <v>14788519.17</v>
      </c>
      <c r="P80" s="46">
        <v>12775253.97</v>
      </c>
      <c r="Q80" s="46">
        <v>0</v>
      </c>
      <c r="R80" s="46">
        <v>0</v>
      </c>
      <c r="S80" s="46">
        <v>2013265.2</v>
      </c>
      <c r="T80" s="47">
        <v>0</v>
      </c>
    </row>
    <row r="81" spans="1:20" ht="28.5" customHeight="1">
      <c r="A81" s="16" t="s">
        <v>23</v>
      </c>
      <c r="B81" s="25">
        <v>112</v>
      </c>
      <c r="C81" s="46">
        <f t="shared" si="8"/>
        <v>51200</v>
      </c>
      <c r="D81" s="46">
        <v>1200</v>
      </c>
      <c r="E81" s="46">
        <v>0</v>
      </c>
      <c r="F81" s="46">
        <v>0</v>
      </c>
      <c r="G81" s="46">
        <v>50000</v>
      </c>
      <c r="H81" s="47">
        <v>0</v>
      </c>
      <c r="I81" s="46">
        <f t="shared" si="6"/>
        <v>31200</v>
      </c>
      <c r="J81" s="46">
        <v>1200</v>
      </c>
      <c r="K81" s="46">
        <v>0</v>
      </c>
      <c r="L81" s="46">
        <v>0</v>
      </c>
      <c r="M81" s="46">
        <v>30000</v>
      </c>
      <c r="N81" s="47">
        <v>0</v>
      </c>
      <c r="O81" s="46">
        <f t="shared" si="7"/>
        <v>31200</v>
      </c>
      <c r="P81" s="46">
        <v>1200</v>
      </c>
      <c r="Q81" s="46">
        <v>0</v>
      </c>
      <c r="R81" s="46">
        <v>0</v>
      </c>
      <c r="S81" s="46">
        <v>30000</v>
      </c>
      <c r="T81" s="47">
        <v>0</v>
      </c>
    </row>
    <row r="82" spans="1:20" ht="66" customHeight="1">
      <c r="A82" s="16" t="s">
        <v>24</v>
      </c>
      <c r="B82" s="25">
        <v>113</v>
      </c>
      <c r="C82" s="46">
        <f t="shared" si="8"/>
        <v>11000</v>
      </c>
      <c r="D82" s="46">
        <v>0</v>
      </c>
      <c r="E82" s="46">
        <v>0</v>
      </c>
      <c r="F82" s="46">
        <v>0</v>
      </c>
      <c r="G82" s="46">
        <v>11000</v>
      </c>
      <c r="H82" s="47">
        <v>0</v>
      </c>
      <c r="I82" s="46">
        <f t="shared" si="6"/>
        <v>10000</v>
      </c>
      <c r="J82" s="46">
        <v>0</v>
      </c>
      <c r="K82" s="46">
        <v>0</v>
      </c>
      <c r="L82" s="46">
        <v>0</v>
      </c>
      <c r="M82" s="46">
        <v>10000</v>
      </c>
      <c r="N82" s="47">
        <v>0</v>
      </c>
      <c r="O82" s="46">
        <f t="shared" si="7"/>
        <v>10000</v>
      </c>
      <c r="P82" s="46">
        <v>0</v>
      </c>
      <c r="Q82" s="46">
        <v>0</v>
      </c>
      <c r="R82" s="46">
        <v>0</v>
      </c>
      <c r="S82" s="46">
        <v>10000</v>
      </c>
      <c r="T82" s="47">
        <v>0</v>
      </c>
    </row>
    <row r="83" spans="1:20" ht="54.75" customHeight="1">
      <c r="A83" s="16" t="s">
        <v>64</v>
      </c>
      <c r="B83" s="25">
        <v>119</v>
      </c>
      <c r="C83" s="46">
        <f t="shared" si="8"/>
        <v>13008127.815216</v>
      </c>
      <c r="D83" s="46">
        <f>D68*0.3021</f>
        <v>10675113.969312</v>
      </c>
      <c r="E83" s="46">
        <v>0</v>
      </c>
      <c r="F83" s="46">
        <v>0</v>
      </c>
      <c r="G83" s="46">
        <f>G68*0.3021</f>
        <v>2333013.845904</v>
      </c>
      <c r="H83" s="47">
        <v>0</v>
      </c>
      <c r="I83" s="46">
        <f t="shared" si="6"/>
        <v>13008127.815216</v>
      </c>
      <c r="J83" s="46">
        <f>J68*0.3021</f>
        <v>10675113.969312</v>
      </c>
      <c r="K83" s="46">
        <v>0</v>
      </c>
      <c r="L83" s="46">
        <v>0</v>
      </c>
      <c r="M83" s="46">
        <f>M68*0.3021</f>
        <v>2333013.845904</v>
      </c>
      <c r="N83" s="47">
        <v>0</v>
      </c>
      <c r="O83" s="46">
        <f t="shared" si="7"/>
        <v>13008127.815216</v>
      </c>
      <c r="P83" s="46">
        <f>P68*0.3021</f>
        <v>10675113.969312</v>
      </c>
      <c r="Q83" s="46">
        <v>0</v>
      </c>
      <c r="R83" s="46">
        <v>0</v>
      </c>
      <c r="S83" s="46">
        <f>S68*0.3021</f>
        <v>2333013.845904</v>
      </c>
      <c r="T83" s="47">
        <v>0</v>
      </c>
    </row>
    <row r="84" spans="1:20" ht="15" customHeight="1">
      <c r="A84" s="15" t="s">
        <v>25</v>
      </c>
      <c r="B84" s="25">
        <v>320</v>
      </c>
      <c r="C84" s="46">
        <f t="shared" si="8"/>
        <v>93720</v>
      </c>
      <c r="D84" s="46">
        <f>D86+D87+D88</f>
        <v>0</v>
      </c>
      <c r="E84" s="46">
        <f>E86</f>
        <v>93720</v>
      </c>
      <c r="F84" s="46">
        <v>0</v>
      </c>
      <c r="G84" s="46">
        <v>0</v>
      </c>
      <c r="H84" s="47">
        <v>0</v>
      </c>
      <c r="I84" s="46">
        <f t="shared" si="6"/>
        <v>0</v>
      </c>
      <c r="J84" s="46">
        <f>J86+J87+J88</f>
        <v>0</v>
      </c>
      <c r="K84" s="46">
        <v>0</v>
      </c>
      <c r="L84" s="46">
        <v>0</v>
      </c>
      <c r="M84" s="46">
        <f>M86+M87+M88</f>
        <v>0</v>
      </c>
      <c r="N84" s="47">
        <v>0</v>
      </c>
      <c r="O84" s="46">
        <f t="shared" si="7"/>
        <v>0</v>
      </c>
      <c r="P84" s="46">
        <f>P86+P87+P88</f>
        <v>0</v>
      </c>
      <c r="Q84" s="46">
        <f>Q86+Q87+Q88</f>
        <v>0</v>
      </c>
      <c r="R84" s="46">
        <v>0</v>
      </c>
      <c r="S84" s="46">
        <f>S86+S87+S88</f>
        <v>0</v>
      </c>
      <c r="T84" s="47">
        <v>0</v>
      </c>
    </row>
    <row r="85" spans="1:20" ht="15" customHeight="1" hidden="1">
      <c r="A85" s="16" t="s">
        <v>145</v>
      </c>
      <c r="B85" s="25"/>
      <c r="C85" s="46"/>
      <c r="D85" s="46"/>
      <c r="E85" s="46"/>
      <c r="F85" s="46"/>
      <c r="G85" s="46"/>
      <c r="H85" s="47"/>
      <c r="I85" s="46"/>
      <c r="J85" s="46"/>
      <c r="K85" s="46"/>
      <c r="L85" s="46"/>
      <c r="M85" s="46"/>
      <c r="N85" s="47"/>
      <c r="O85" s="46"/>
      <c r="P85" s="46"/>
      <c r="Q85" s="46"/>
      <c r="R85" s="46"/>
      <c r="S85" s="46"/>
      <c r="T85" s="47"/>
    </row>
    <row r="86" spans="1:20" ht="63.75">
      <c r="A86" s="16" t="s">
        <v>146</v>
      </c>
      <c r="B86" s="25">
        <v>323</v>
      </c>
      <c r="C86" s="46">
        <f>D86+E86+F86+G86</f>
        <v>93720</v>
      </c>
      <c r="D86" s="46">
        <v>0</v>
      </c>
      <c r="E86" s="46">
        <v>93720</v>
      </c>
      <c r="F86" s="46">
        <v>0</v>
      </c>
      <c r="G86" s="46">
        <v>0</v>
      </c>
      <c r="H86" s="47">
        <v>0</v>
      </c>
      <c r="I86" s="46">
        <f t="shared" si="6"/>
        <v>0</v>
      </c>
      <c r="J86" s="46">
        <v>0</v>
      </c>
      <c r="K86" s="46">
        <v>0</v>
      </c>
      <c r="L86" s="46">
        <v>0</v>
      </c>
      <c r="M86" s="46">
        <v>0</v>
      </c>
      <c r="N86" s="47">
        <v>0</v>
      </c>
      <c r="O86" s="46">
        <f t="shared" si="7"/>
        <v>0</v>
      </c>
      <c r="P86" s="46">
        <v>0</v>
      </c>
      <c r="Q86" s="46">
        <v>0</v>
      </c>
      <c r="R86" s="46">
        <v>0</v>
      </c>
      <c r="S86" s="46">
        <v>0</v>
      </c>
      <c r="T86" s="47">
        <v>0</v>
      </c>
    </row>
    <row r="87" spans="1:20" ht="15">
      <c r="A87" s="16" t="s">
        <v>26</v>
      </c>
      <c r="B87" s="25">
        <v>340</v>
      </c>
      <c r="C87" s="46">
        <f>D87+E87+F87+G87</f>
        <v>7500288</v>
      </c>
      <c r="D87" s="46">
        <v>0</v>
      </c>
      <c r="E87" s="46">
        <v>7500288</v>
      </c>
      <c r="F87" s="46">
        <v>0</v>
      </c>
      <c r="G87" s="46">
        <v>0</v>
      </c>
      <c r="H87" s="47">
        <v>0</v>
      </c>
      <c r="I87" s="46">
        <f t="shared" si="6"/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  <c r="O87" s="46">
        <f t="shared" si="7"/>
        <v>0</v>
      </c>
      <c r="P87" s="46">
        <v>0</v>
      </c>
      <c r="Q87" s="46">
        <v>0</v>
      </c>
      <c r="R87" s="46">
        <v>0</v>
      </c>
      <c r="S87" s="46">
        <v>0</v>
      </c>
      <c r="T87" s="47">
        <v>0</v>
      </c>
    </row>
    <row r="88" spans="1:20" ht="15">
      <c r="A88" s="16" t="s">
        <v>147</v>
      </c>
      <c r="B88" s="25">
        <v>350</v>
      </c>
      <c r="C88" s="46">
        <f>D88+E88+F88+G88</f>
        <v>0</v>
      </c>
      <c r="D88" s="46">
        <v>0</v>
      </c>
      <c r="E88" s="46">
        <v>0</v>
      </c>
      <c r="F88" s="46">
        <v>0</v>
      </c>
      <c r="G88" s="46">
        <v>0</v>
      </c>
      <c r="H88" s="47">
        <v>0</v>
      </c>
      <c r="I88" s="46">
        <f t="shared" si="6"/>
        <v>0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  <c r="O88" s="46">
        <f t="shared" si="7"/>
        <v>0</v>
      </c>
      <c r="P88" s="46">
        <v>0</v>
      </c>
      <c r="Q88" s="46">
        <v>0</v>
      </c>
      <c r="R88" s="46">
        <v>0</v>
      </c>
      <c r="S88" s="46">
        <v>0</v>
      </c>
      <c r="T88" s="47">
        <v>0</v>
      </c>
    </row>
    <row r="89" spans="1:20" ht="15" hidden="1">
      <c r="A89" s="2" t="s">
        <v>148</v>
      </c>
      <c r="B89" s="25"/>
      <c r="C89" s="46"/>
      <c r="D89" s="46"/>
      <c r="E89" s="46"/>
      <c r="F89" s="46"/>
      <c r="G89" s="46"/>
      <c r="H89" s="47"/>
      <c r="I89" s="46"/>
      <c r="J89" s="46"/>
      <c r="K89" s="46"/>
      <c r="L89" s="46"/>
      <c r="M89" s="46"/>
      <c r="N89" s="47"/>
      <c r="O89" s="46"/>
      <c r="P89" s="46"/>
      <c r="Q89" s="46"/>
      <c r="R89" s="46"/>
      <c r="S89" s="46"/>
      <c r="T89" s="47"/>
    </row>
    <row r="90" spans="1:20" ht="15" hidden="1">
      <c r="A90" s="2" t="s">
        <v>149</v>
      </c>
      <c r="B90" s="25"/>
      <c r="C90" s="46"/>
      <c r="D90" s="46"/>
      <c r="E90" s="46"/>
      <c r="F90" s="46"/>
      <c r="G90" s="46"/>
      <c r="H90" s="47"/>
      <c r="I90" s="46"/>
      <c r="J90" s="46"/>
      <c r="K90" s="46"/>
      <c r="L90" s="46"/>
      <c r="M90" s="46"/>
      <c r="N90" s="47"/>
      <c r="O90" s="46"/>
      <c r="P90" s="46"/>
      <c r="Q90" s="46"/>
      <c r="R90" s="46"/>
      <c r="S90" s="46"/>
      <c r="T90" s="47"/>
    </row>
    <row r="91" spans="1:20" ht="15" hidden="1">
      <c r="A91" s="2" t="s">
        <v>150</v>
      </c>
      <c r="B91" s="25"/>
      <c r="C91" s="46"/>
      <c r="D91" s="46"/>
      <c r="E91" s="46"/>
      <c r="F91" s="46"/>
      <c r="G91" s="46"/>
      <c r="H91" s="47"/>
      <c r="I91" s="46"/>
      <c r="J91" s="46"/>
      <c r="K91" s="46"/>
      <c r="L91" s="46"/>
      <c r="M91" s="46"/>
      <c r="N91" s="47"/>
      <c r="O91" s="46"/>
      <c r="P91" s="46"/>
      <c r="Q91" s="46"/>
      <c r="R91" s="46"/>
      <c r="S91" s="46"/>
      <c r="T91" s="47"/>
    </row>
    <row r="92" spans="1:20" ht="63.75" hidden="1">
      <c r="A92" s="2" t="s">
        <v>151</v>
      </c>
      <c r="B92" s="25"/>
      <c r="C92" s="46"/>
      <c r="D92" s="46"/>
      <c r="E92" s="46"/>
      <c r="F92" s="46"/>
      <c r="G92" s="46"/>
      <c r="H92" s="47"/>
      <c r="I92" s="46"/>
      <c r="J92" s="46"/>
      <c r="K92" s="46"/>
      <c r="L92" s="46"/>
      <c r="M92" s="46"/>
      <c r="N92" s="47"/>
      <c r="O92" s="46"/>
      <c r="P92" s="46"/>
      <c r="Q92" s="46"/>
      <c r="R92" s="46"/>
      <c r="S92" s="46"/>
      <c r="T92" s="47"/>
    </row>
    <row r="93" spans="1:20" ht="15" customHeight="1">
      <c r="A93" s="15" t="s">
        <v>27</v>
      </c>
      <c r="B93" s="25">
        <v>850</v>
      </c>
      <c r="C93" s="46">
        <f>D93+E93+F93+G93</f>
        <v>1522335.5799999998</v>
      </c>
      <c r="D93" s="46">
        <f>D94+D95+D96</f>
        <v>1228396.8499999999</v>
      </c>
      <c r="E93" s="46">
        <v>0</v>
      </c>
      <c r="F93" s="46">
        <v>0</v>
      </c>
      <c r="G93" s="46">
        <f>G94+G95+G96</f>
        <v>293938.73</v>
      </c>
      <c r="H93" s="47">
        <v>0</v>
      </c>
      <c r="I93" s="46">
        <f t="shared" si="6"/>
        <v>1532059.0899999999</v>
      </c>
      <c r="J93" s="46">
        <f>J94+J95+J96</f>
        <v>1228396.8499999999</v>
      </c>
      <c r="K93" s="46">
        <v>0</v>
      </c>
      <c r="L93" s="46">
        <v>0</v>
      </c>
      <c r="M93" s="46">
        <f>M94+M95+M96</f>
        <v>303662.24</v>
      </c>
      <c r="N93" s="47">
        <v>0</v>
      </c>
      <c r="O93" s="46">
        <f t="shared" si="7"/>
        <v>1532059.0899999999</v>
      </c>
      <c r="P93" s="46">
        <f>P94+P95+P96</f>
        <v>1228396.8499999999</v>
      </c>
      <c r="Q93" s="46">
        <v>0</v>
      </c>
      <c r="R93" s="46">
        <v>0</v>
      </c>
      <c r="S93" s="46">
        <f>S94+S95+S96</f>
        <v>303662.24</v>
      </c>
      <c r="T93" s="47">
        <v>0</v>
      </c>
    </row>
    <row r="94" spans="1:20" ht="38.25">
      <c r="A94" s="16" t="s">
        <v>28</v>
      </c>
      <c r="B94" s="25">
        <v>851</v>
      </c>
      <c r="C94" s="46">
        <f>D94+E94+F94+G94</f>
        <v>1478624.92</v>
      </c>
      <c r="D94" s="46">
        <v>1197686.19</v>
      </c>
      <c r="E94" s="46">
        <v>0</v>
      </c>
      <c r="F94" s="46">
        <v>0</v>
      </c>
      <c r="G94" s="46">
        <v>280938.73</v>
      </c>
      <c r="H94" s="47">
        <v>0</v>
      </c>
      <c r="I94" s="46">
        <f t="shared" si="6"/>
        <v>1488748.43</v>
      </c>
      <c r="J94" s="46">
        <v>1197686.19</v>
      </c>
      <c r="K94" s="46">
        <v>0</v>
      </c>
      <c r="L94" s="46">
        <v>0</v>
      </c>
      <c r="M94" s="46">
        <f>303662.24-M95-M96</f>
        <v>291062.24</v>
      </c>
      <c r="N94" s="47">
        <v>0</v>
      </c>
      <c r="O94" s="46">
        <f t="shared" si="7"/>
        <v>1488748.43</v>
      </c>
      <c r="P94" s="46">
        <v>1197686.19</v>
      </c>
      <c r="Q94" s="46">
        <v>0</v>
      </c>
      <c r="R94" s="46">
        <v>0</v>
      </c>
      <c r="S94" s="46">
        <f>303662.24-S95-S96</f>
        <v>291062.24</v>
      </c>
      <c r="T94" s="47">
        <v>0</v>
      </c>
    </row>
    <row r="95" spans="1:20" ht="15">
      <c r="A95" s="16" t="s">
        <v>29</v>
      </c>
      <c r="B95" s="25">
        <v>852</v>
      </c>
      <c r="C95" s="46">
        <f>D95+E95+F95+G95</f>
        <v>12790.66</v>
      </c>
      <c r="D95" s="46">
        <v>4790.66</v>
      </c>
      <c r="E95" s="46">
        <v>0</v>
      </c>
      <c r="F95" s="46">
        <v>0</v>
      </c>
      <c r="G95" s="46">
        <f>5914.4+2085.6</f>
        <v>8000</v>
      </c>
      <c r="H95" s="47">
        <v>0</v>
      </c>
      <c r="I95" s="46">
        <f t="shared" si="6"/>
        <v>5990.66</v>
      </c>
      <c r="J95" s="46">
        <v>4790.66</v>
      </c>
      <c r="K95" s="46">
        <v>0</v>
      </c>
      <c r="L95" s="46">
        <v>0</v>
      </c>
      <c r="M95" s="46">
        <v>1200</v>
      </c>
      <c r="N95" s="47">
        <v>0</v>
      </c>
      <c r="O95" s="46">
        <f t="shared" si="7"/>
        <v>5990.66</v>
      </c>
      <c r="P95" s="46">
        <v>4790.66</v>
      </c>
      <c r="Q95" s="46">
        <v>0</v>
      </c>
      <c r="R95" s="46">
        <v>0</v>
      </c>
      <c r="S95" s="46">
        <v>1200</v>
      </c>
      <c r="T95" s="47">
        <v>0</v>
      </c>
    </row>
    <row r="96" spans="1:20" ht="15">
      <c r="A96" s="16" t="s">
        <v>30</v>
      </c>
      <c r="B96" s="25">
        <v>853</v>
      </c>
      <c r="C96" s="46">
        <f>D96+E96+F96+G96</f>
        <v>30920</v>
      </c>
      <c r="D96" s="46">
        <v>25920</v>
      </c>
      <c r="E96" s="46">
        <v>0</v>
      </c>
      <c r="F96" s="46">
        <v>0</v>
      </c>
      <c r="G96" s="46">
        <v>5000</v>
      </c>
      <c r="H96" s="47">
        <v>0</v>
      </c>
      <c r="I96" s="46">
        <f t="shared" si="6"/>
        <v>37320</v>
      </c>
      <c r="J96" s="46">
        <v>25920</v>
      </c>
      <c r="K96" s="46">
        <v>0</v>
      </c>
      <c r="L96" s="46">
        <v>0</v>
      </c>
      <c r="M96" s="46">
        <f>6400+5000</f>
        <v>11400</v>
      </c>
      <c r="N96" s="47">
        <v>0</v>
      </c>
      <c r="O96" s="46">
        <f t="shared" si="7"/>
        <v>37320</v>
      </c>
      <c r="P96" s="46">
        <v>25920</v>
      </c>
      <c r="Q96" s="46">
        <v>0</v>
      </c>
      <c r="R96" s="46">
        <v>0</v>
      </c>
      <c r="S96" s="46">
        <f>6400+5000</f>
        <v>11400</v>
      </c>
      <c r="T96" s="47">
        <v>0</v>
      </c>
    </row>
    <row r="97" spans="1:20" ht="38.25" hidden="1">
      <c r="A97" s="2" t="s">
        <v>152</v>
      </c>
      <c r="B97" s="25"/>
      <c r="C97" s="46"/>
      <c r="D97" s="46"/>
      <c r="E97" s="46"/>
      <c r="F97" s="46"/>
      <c r="G97" s="46"/>
      <c r="H97" s="47"/>
      <c r="I97" s="46"/>
      <c r="J97" s="46"/>
      <c r="K97" s="46"/>
      <c r="L97" s="46"/>
      <c r="M97" s="46"/>
      <c r="N97" s="47"/>
      <c r="O97" s="46"/>
      <c r="P97" s="46"/>
      <c r="Q97" s="46"/>
      <c r="R97" s="46"/>
      <c r="S97" s="46"/>
      <c r="T97" s="47"/>
    </row>
    <row r="98" spans="1:20" ht="25.5" hidden="1">
      <c r="A98" s="2" t="s">
        <v>153</v>
      </c>
      <c r="B98" s="25"/>
      <c r="C98" s="46"/>
      <c r="D98" s="46"/>
      <c r="E98" s="46"/>
      <c r="F98" s="46"/>
      <c r="G98" s="46"/>
      <c r="H98" s="47"/>
      <c r="I98" s="46"/>
      <c r="J98" s="46"/>
      <c r="K98" s="46"/>
      <c r="L98" s="46"/>
      <c r="M98" s="46"/>
      <c r="N98" s="47"/>
      <c r="O98" s="46"/>
      <c r="P98" s="46"/>
      <c r="Q98" s="46"/>
      <c r="R98" s="46"/>
      <c r="S98" s="46"/>
      <c r="T98" s="47"/>
    </row>
    <row r="99" spans="1:20" ht="25.5" hidden="1">
      <c r="A99" s="2" t="s">
        <v>154</v>
      </c>
      <c r="B99" s="25"/>
      <c r="C99" s="46"/>
      <c r="D99" s="46"/>
      <c r="E99" s="46"/>
      <c r="F99" s="46"/>
      <c r="G99" s="46"/>
      <c r="H99" s="47"/>
      <c r="I99" s="46"/>
      <c r="J99" s="46"/>
      <c r="K99" s="46"/>
      <c r="L99" s="46"/>
      <c r="M99" s="46"/>
      <c r="N99" s="47"/>
      <c r="O99" s="46"/>
      <c r="P99" s="46"/>
      <c r="Q99" s="46"/>
      <c r="R99" s="46"/>
      <c r="S99" s="46"/>
      <c r="T99" s="47"/>
    </row>
    <row r="100" spans="1:20" ht="63.75" hidden="1">
      <c r="A100" s="2" t="s">
        <v>155</v>
      </c>
      <c r="B100" s="25"/>
      <c r="C100" s="46"/>
      <c r="D100" s="46"/>
      <c r="E100" s="46"/>
      <c r="F100" s="46"/>
      <c r="G100" s="46"/>
      <c r="H100" s="47"/>
      <c r="I100" s="46"/>
      <c r="J100" s="46"/>
      <c r="K100" s="46"/>
      <c r="L100" s="46"/>
      <c r="M100" s="46"/>
      <c r="N100" s="47"/>
      <c r="O100" s="46"/>
      <c r="P100" s="46"/>
      <c r="Q100" s="46"/>
      <c r="R100" s="46"/>
      <c r="S100" s="46"/>
      <c r="T100" s="47"/>
    </row>
    <row r="101" spans="1:20" ht="38.25" hidden="1">
      <c r="A101" s="2" t="s">
        <v>156</v>
      </c>
      <c r="B101" s="25"/>
      <c r="C101" s="46"/>
      <c r="D101" s="46"/>
      <c r="E101" s="46"/>
      <c r="F101" s="46"/>
      <c r="G101" s="46"/>
      <c r="H101" s="47"/>
      <c r="I101" s="46"/>
      <c r="J101" s="46"/>
      <c r="K101" s="46"/>
      <c r="L101" s="46"/>
      <c r="M101" s="46"/>
      <c r="N101" s="47"/>
      <c r="O101" s="46"/>
      <c r="P101" s="46"/>
      <c r="Q101" s="46"/>
      <c r="R101" s="46"/>
      <c r="S101" s="46"/>
      <c r="T101" s="47"/>
    </row>
    <row r="102" spans="1:20" ht="25.5" customHeight="1">
      <c r="A102" s="15" t="s">
        <v>65</v>
      </c>
      <c r="B102" s="25">
        <v>240</v>
      </c>
      <c r="C102" s="46">
        <f>D102+E102+F102+G102</f>
        <v>17234636.619999997</v>
      </c>
      <c r="D102" s="46">
        <f>D105+D119</f>
        <v>11850243.44</v>
      </c>
      <c r="E102" s="46">
        <f>E105+E119</f>
        <v>0</v>
      </c>
      <c r="F102" s="46">
        <f>F105+F119</f>
        <v>0</v>
      </c>
      <c r="G102" s="46">
        <f>G105+G119</f>
        <v>5384393.18</v>
      </c>
      <c r="H102" s="47">
        <v>0</v>
      </c>
      <c r="I102" s="46">
        <f t="shared" si="6"/>
        <v>17690095.78</v>
      </c>
      <c r="J102" s="46">
        <f>J105+J119</f>
        <v>11850243.44</v>
      </c>
      <c r="K102" s="46">
        <f>K105</f>
        <v>0</v>
      </c>
      <c r="L102" s="46">
        <v>0</v>
      </c>
      <c r="M102" s="46">
        <f>M105</f>
        <v>5839852.34</v>
      </c>
      <c r="N102" s="47">
        <v>0</v>
      </c>
      <c r="O102" s="46">
        <f t="shared" si="7"/>
        <v>17690095.78</v>
      </c>
      <c r="P102" s="46">
        <f>P105+P119</f>
        <v>11850243.44</v>
      </c>
      <c r="Q102" s="46">
        <f>Q105</f>
        <v>0</v>
      </c>
      <c r="R102" s="46">
        <v>0</v>
      </c>
      <c r="S102" s="46">
        <f>S105</f>
        <v>5839852.34</v>
      </c>
      <c r="T102" s="47">
        <v>0</v>
      </c>
    </row>
    <row r="103" spans="1:20" ht="25.5" customHeight="1" hidden="1">
      <c r="A103" s="2" t="s">
        <v>157</v>
      </c>
      <c r="B103" s="25"/>
      <c r="C103" s="46"/>
      <c r="D103" s="46"/>
      <c r="E103" s="46"/>
      <c r="F103" s="46"/>
      <c r="G103" s="46"/>
      <c r="H103" s="47"/>
      <c r="I103" s="46"/>
      <c r="J103" s="46"/>
      <c r="K103" s="46"/>
      <c r="L103" s="46"/>
      <c r="M103" s="46"/>
      <c r="N103" s="47"/>
      <c r="O103" s="46"/>
      <c r="P103" s="46"/>
      <c r="Q103" s="46"/>
      <c r="R103" s="46"/>
      <c r="S103" s="46"/>
      <c r="T103" s="47"/>
    </row>
    <row r="104" spans="1:20" ht="25.5" customHeight="1" hidden="1">
      <c r="A104" s="2" t="s">
        <v>158</v>
      </c>
      <c r="B104" s="25"/>
      <c r="C104" s="46"/>
      <c r="D104" s="46"/>
      <c r="E104" s="46"/>
      <c r="F104" s="46"/>
      <c r="G104" s="46"/>
      <c r="H104" s="47"/>
      <c r="I104" s="46"/>
      <c r="J104" s="46"/>
      <c r="K104" s="46"/>
      <c r="L104" s="46"/>
      <c r="M104" s="46"/>
      <c r="N104" s="47"/>
      <c r="O104" s="46"/>
      <c r="P104" s="46"/>
      <c r="Q104" s="46"/>
      <c r="R104" s="46"/>
      <c r="S104" s="46"/>
      <c r="T104" s="47"/>
    </row>
    <row r="105" spans="1:20" ht="42" customHeight="1">
      <c r="A105" s="16" t="s">
        <v>91</v>
      </c>
      <c r="B105" s="25">
        <v>244</v>
      </c>
      <c r="C105" s="46">
        <f>D105+E105+F105+G105</f>
        <v>6003686.449999999</v>
      </c>
      <c r="D105" s="46">
        <f>SUM(D106:D118)-D112-D114</f>
        <v>2399289.34</v>
      </c>
      <c r="E105" s="46">
        <f>SUM(E106:E118)-E112-E114</f>
        <v>0</v>
      </c>
      <c r="F105" s="46">
        <v>0</v>
      </c>
      <c r="G105" s="46">
        <f>SUM(G106:G118)-G112-G114</f>
        <v>3604397.11</v>
      </c>
      <c r="H105" s="47">
        <v>0</v>
      </c>
      <c r="I105" s="46">
        <f>J105+K105+L105+M105</f>
        <v>8239141.68</v>
      </c>
      <c r="J105" s="46">
        <f>SUM(J106:J118)-J112-J114</f>
        <v>2399289.34</v>
      </c>
      <c r="K105" s="46">
        <f>SUM(K106:K118)-K112-K114+K119</f>
        <v>0</v>
      </c>
      <c r="L105" s="46">
        <f>SUM(L106:L118)-L112-L114+L119</f>
        <v>0</v>
      </c>
      <c r="M105" s="46">
        <f>SUM(M106:M118)-M112-M114+M119</f>
        <v>5839852.34</v>
      </c>
      <c r="N105" s="47">
        <v>0</v>
      </c>
      <c r="O105" s="46">
        <f>P105+Q105+R105+S105</f>
        <v>8239141.68</v>
      </c>
      <c r="P105" s="46">
        <f>SUM(P106:P118)-P112-P114</f>
        <v>2399289.34</v>
      </c>
      <c r="Q105" s="46">
        <f>SUM(Q106:Q118)-Q112-Q114+Q119</f>
        <v>0</v>
      </c>
      <c r="R105" s="46">
        <f>SUM(R106:R118)-R112-R114+R119</f>
        <v>0</v>
      </c>
      <c r="S105" s="46">
        <f>SUM(S106:S118)-S112-S114+S119</f>
        <v>5839852.34</v>
      </c>
      <c r="T105" s="47">
        <v>0</v>
      </c>
    </row>
    <row r="106" spans="1:20" ht="25.5">
      <c r="A106" s="17" t="s">
        <v>31</v>
      </c>
      <c r="B106" s="25">
        <v>244</v>
      </c>
      <c r="C106" s="46">
        <f>D106+E106+F106+G106</f>
        <v>220000</v>
      </c>
      <c r="D106" s="46">
        <v>0</v>
      </c>
      <c r="E106" s="46">
        <v>0</v>
      </c>
      <c r="F106" s="46">
        <v>0</v>
      </c>
      <c r="G106" s="46">
        <v>220000</v>
      </c>
      <c r="H106" s="47">
        <v>0</v>
      </c>
      <c r="I106" s="46">
        <f t="shared" si="6"/>
        <v>240000</v>
      </c>
      <c r="J106" s="46">
        <v>0</v>
      </c>
      <c r="K106" s="46">
        <v>0</v>
      </c>
      <c r="L106" s="46">
        <v>0</v>
      </c>
      <c r="M106" s="46">
        <v>240000</v>
      </c>
      <c r="N106" s="47">
        <v>0</v>
      </c>
      <c r="O106" s="46">
        <f t="shared" si="7"/>
        <v>240000</v>
      </c>
      <c r="P106" s="46">
        <v>0</v>
      </c>
      <c r="Q106" s="46">
        <v>0</v>
      </c>
      <c r="R106" s="46">
        <v>0</v>
      </c>
      <c r="S106" s="46">
        <v>240000</v>
      </c>
      <c r="T106" s="47">
        <v>0</v>
      </c>
    </row>
    <row r="107" spans="1:20" ht="15">
      <c r="A107" s="17" t="s">
        <v>32</v>
      </c>
      <c r="B107" s="25">
        <v>244</v>
      </c>
      <c r="C107" s="46">
        <f>D107+E107+F107+G107</f>
        <v>50000</v>
      </c>
      <c r="D107" s="46"/>
      <c r="E107" s="46">
        <v>0</v>
      </c>
      <c r="F107" s="46">
        <v>0</v>
      </c>
      <c r="G107" s="46">
        <v>50000</v>
      </c>
      <c r="H107" s="47">
        <v>0</v>
      </c>
      <c r="I107" s="46">
        <f t="shared" si="6"/>
        <v>130000</v>
      </c>
      <c r="J107" s="46"/>
      <c r="K107" s="46">
        <v>0</v>
      </c>
      <c r="L107" s="46">
        <v>0</v>
      </c>
      <c r="M107" s="46">
        <v>130000</v>
      </c>
      <c r="N107" s="47">
        <v>0</v>
      </c>
      <c r="O107" s="46">
        <f t="shared" si="7"/>
        <v>130000</v>
      </c>
      <c r="P107" s="46"/>
      <c r="Q107" s="46">
        <v>0</v>
      </c>
      <c r="R107" s="46">
        <v>0</v>
      </c>
      <c r="S107" s="46">
        <v>130000</v>
      </c>
      <c r="T107" s="47">
        <v>0</v>
      </c>
    </row>
    <row r="108" spans="1:20" ht="25.5" hidden="1">
      <c r="A108" s="2" t="s">
        <v>34</v>
      </c>
      <c r="B108" s="25"/>
      <c r="C108" s="46"/>
      <c r="D108" s="46"/>
      <c r="E108" s="46"/>
      <c r="F108" s="46"/>
      <c r="G108" s="46"/>
      <c r="H108" s="47"/>
      <c r="I108" s="46"/>
      <c r="J108" s="46"/>
      <c r="K108" s="46"/>
      <c r="L108" s="46"/>
      <c r="M108" s="46"/>
      <c r="N108" s="47"/>
      <c r="O108" s="46"/>
      <c r="P108" s="46"/>
      <c r="Q108" s="46"/>
      <c r="R108" s="46"/>
      <c r="S108" s="46"/>
      <c r="T108" s="47"/>
    </row>
    <row r="109" spans="1:20" ht="15">
      <c r="A109" s="17" t="s">
        <v>33</v>
      </c>
      <c r="B109" s="25">
        <v>244</v>
      </c>
      <c r="C109" s="46">
        <f aca="true" t="shared" si="9" ref="C109:C120">D109+E109+F109+G109</f>
        <v>1818025.04</v>
      </c>
      <c r="D109" s="46">
        <v>1341921.93</v>
      </c>
      <c r="E109" s="46">
        <v>0</v>
      </c>
      <c r="F109" s="46">
        <v>0</v>
      </c>
      <c r="G109" s="46">
        <v>476103.11</v>
      </c>
      <c r="H109" s="47">
        <v>0</v>
      </c>
      <c r="I109" s="46">
        <f t="shared" si="6"/>
        <v>2051921.93</v>
      </c>
      <c r="J109" s="46">
        <v>1341921.93</v>
      </c>
      <c r="K109" s="46">
        <v>0</v>
      </c>
      <c r="L109" s="46">
        <v>0</v>
      </c>
      <c r="M109" s="46">
        <v>710000</v>
      </c>
      <c r="N109" s="47">
        <v>0</v>
      </c>
      <c r="O109" s="46">
        <f t="shared" si="7"/>
        <v>2051921.93</v>
      </c>
      <c r="P109" s="46">
        <v>1341921.93</v>
      </c>
      <c r="Q109" s="46">
        <v>0</v>
      </c>
      <c r="R109" s="46">
        <v>0</v>
      </c>
      <c r="S109" s="46">
        <v>710000</v>
      </c>
      <c r="T109" s="47">
        <v>0</v>
      </c>
    </row>
    <row r="110" spans="1:20" ht="25.5">
      <c r="A110" s="17" t="s">
        <v>34</v>
      </c>
      <c r="B110" s="25">
        <v>244</v>
      </c>
      <c r="C110" s="46">
        <f t="shared" si="9"/>
        <v>0</v>
      </c>
      <c r="D110" s="46"/>
      <c r="E110" s="46">
        <v>0</v>
      </c>
      <c r="F110" s="46">
        <v>0</v>
      </c>
      <c r="G110" s="46"/>
      <c r="H110" s="47">
        <v>0</v>
      </c>
      <c r="I110" s="46">
        <f t="shared" si="6"/>
        <v>0</v>
      </c>
      <c r="J110" s="46"/>
      <c r="K110" s="46">
        <v>0</v>
      </c>
      <c r="L110" s="46">
        <v>0</v>
      </c>
      <c r="M110" s="46"/>
      <c r="N110" s="47">
        <v>0</v>
      </c>
      <c r="O110" s="46">
        <f t="shared" si="7"/>
        <v>0</v>
      </c>
      <c r="P110" s="46"/>
      <c r="Q110" s="46">
        <v>0</v>
      </c>
      <c r="R110" s="46">
        <v>0</v>
      </c>
      <c r="S110" s="46"/>
      <c r="T110" s="47">
        <v>0</v>
      </c>
    </row>
    <row r="111" spans="1:20" ht="25.5">
      <c r="A111" s="17" t="s">
        <v>67</v>
      </c>
      <c r="B111" s="25">
        <v>244</v>
      </c>
      <c r="C111" s="46">
        <f t="shared" si="9"/>
        <v>1232000</v>
      </c>
      <c r="D111" s="46">
        <v>82000</v>
      </c>
      <c r="E111" s="46">
        <v>0</v>
      </c>
      <c r="F111" s="46">
        <v>0</v>
      </c>
      <c r="G111" s="46">
        <v>1150000</v>
      </c>
      <c r="H111" s="47">
        <v>0</v>
      </c>
      <c r="I111" s="46">
        <f t="shared" si="6"/>
        <v>1032000</v>
      </c>
      <c r="J111" s="46">
        <v>82000</v>
      </c>
      <c r="K111" s="46">
        <v>0</v>
      </c>
      <c r="L111" s="46">
        <v>0</v>
      </c>
      <c r="M111" s="46">
        <v>950000</v>
      </c>
      <c r="N111" s="47">
        <v>0</v>
      </c>
      <c r="O111" s="46">
        <f t="shared" si="7"/>
        <v>1032000</v>
      </c>
      <c r="P111" s="46">
        <v>82000</v>
      </c>
      <c r="Q111" s="46">
        <v>0</v>
      </c>
      <c r="R111" s="46">
        <v>0</v>
      </c>
      <c r="S111" s="46">
        <v>950000</v>
      </c>
      <c r="T111" s="47">
        <v>0</v>
      </c>
    </row>
    <row r="112" spans="1:20" ht="65.25" customHeight="1">
      <c r="A112" s="17" t="s">
        <v>68</v>
      </c>
      <c r="B112" s="25">
        <v>244</v>
      </c>
      <c r="C112" s="46">
        <f t="shared" si="9"/>
        <v>27100</v>
      </c>
      <c r="D112" s="46">
        <v>0</v>
      </c>
      <c r="E112" s="46">
        <v>0</v>
      </c>
      <c r="F112" s="46">
        <v>0</v>
      </c>
      <c r="G112" s="46">
        <v>27100</v>
      </c>
      <c r="H112" s="47">
        <v>0</v>
      </c>
      <c r="I112" s="46">
        <f t="shared" si="6"/>
        <v>27100</v>
      </c>
      <c r="J112" s="46">
        <v>0</v>
      </c>
      <c r="K112" s="46">
        <v>0</v>
      </c>
      <c r="L112" s="46">
        <v>0</v>
      </c>
      <c r="M112" s="46">
        <v>27100</v>
      </c>
      <c r="N112" s="47">
        <v>0</v>
      </c>
      <c r="O112" s="46">
        <f t="shared" si="7"/>
        <v>27100</v>
      </c>
      <c r="P112" s="46">
        <v>0</v>
      </c>
      <c r="Q112" s="46">
        <v>0</v>
      </c>
      <c r="R112" s="46">
        <v>0</v>
      </c>
      <c r="S112" s="46">
        <v>27100</v>
      </c>
      <c r="T112" s="47">
        <v>0</v>
      </c>
    </row>
    <row r="113" spans="1:20" ht="15">
      <c r="A113" s="17" t="s">
        <v>69</v>
      </c>
      <c r="B113" s="25">
        <v>244</v>
      </c>
      <c r="C113" s="46">
        <f t="shared" si="9"/>
        <v>1378558.08</v>
      </c>
      <c r="D113" s="46">
        <f>182091.72-3533.64</f>
        <v>178558.08</v>
      </c>
      <c r="E113" s="46">
        <v>0</v>
      </c>
      <c r="F113" s="46">
        <v>0</v>
      </c>
      <c r="G113" s="46">
        <v>1200000</v>
      </c>
      <c r="H113" s="47">
        <v>0</v>
      </c>
      <c r="I113" s="46">
        <f t="shared" si="6"/>
        <v>1428558.08</v>
      </c>
      <c r="J113" s="46">
        <f>182091.72-3533.64</f>
        <v>178558.08</v>
      </c>
      <c r="K113" s="46">
        <v>0</v>
      </c>
      <c r="L113" s="46">
        <v>0</v>
      </c>
      <c r="M113" s="46">
        <v>1250000</v>
      </c>
      <c r="N113" s="47">
        <v>0</v>
      </c>
      <c r="O113" s="46">
        <f t="shared" si="7"/>
        <v>1428558.08</v>
      </c>
      <c r="P113" s="46">
        <f>182091.72-3533.64</f>
        <v>178558.08</v>
      </c>
      <c r="Q113" s="46">
        <v>0</v>
      </c>
      <c r="R113" s="46">
        <v>0</v>
      </c>
      <c r="S113" s="46">
        <v>1250000</v>
      </c>
      <c r="T113" s="47">
        <v>0</v>
      </c>
    </row>
    <row r="114" spans="1:20" ht="54.75" customHeight="1">
      <c r="A114" s="17" t="s">
        <v>68</v>
      </c>
      <c r="B114" s="25">
        <v>244</v>
      </c>
      <c r="C114" s="46">
        <f t="shared" si="9"/>
        <v>51000</v>
      </c>
      <c r="D114" s="46">
        <v>0</v>
      </c>
      <c r="E114" s="46">
        <v>0</v>
      </c>
      <c r="F114" s="46">
        <v>0</v>
      </c>
      <c r="G114" s="46">
        <v>51000</v>
      </c>
      <c r="H114" s="47">
        <v>0</v>
      </c>
      <c r="I114" s="46">
        <f t="shared" si="6"/>
        <v>16260</v>
      </c>
      <c r="J114" s="46">
        <v>0</v>
      </c>
      <c r="K114" s="46">
        <v>0</v>
      </c>
      <c r="L114" s="46">
        <v>0</v>
      </c>
      <c r="M114" s="46">
        <v>16260</v>
      </c>
      <c r="N114" s="47">
        <v>0</v>
      </c>
      <c r="O114" s="46">
        <f t="shared" si="7"/>
        <v>16260</v>
      </c>
      <c r="P114" s="46">
        <v>0</v>
      </c>
      <c r="Q114" s="46">
        <v>0</v>
      </c>
      <c r="R114" s="46">
        <v>0</v>
      </c>
      <c r="S114" s="46">
        <v>16260</v>
      </c>
      <c r="T114" s="47">
        <v>0</v>
      </c>
    </row>
    <row r="115" spans="1:20" ht="15">
      <c r="A115" s="17" t="s">
        <v>66</v>
      </c>
      <c r="B115" s="25">
        <v>244</v>
      </c>
      <c r="C115" s="46">
        <f t="shared" si="9"/>
        <v>8000</v>
      </c>
      <c r="D115" s="46">
        <v>0</v>
      </c>
      <c r="E115" s="46">
        <v>0</v>
      </c>
      <c r="F115" s="46">
        <v>0</v>
      </c>
      <c r="G115" s="46">
        <v>8000</v>
      </c>
      <c r="H115" s="47">
        <v>0</v>
      </c>
      <c r="I115" s="46">
        <f t="shared" si="6"/>
        <v>2500</v>
      </c>
      <c r="J115" s="46">
        <v>0</v>
      </c>
      <c r="K115" s="46">
        <v>0</v>
      </c>
      <c r="L115" s="46">
        <v>0</v>
      </c>
      <c r="M115" s="46">
        <v>2500</v>
      </c>
      <c r="N115" s="47">
        <v>0</v>
      </c>
      <c r="O115" s="46">
        <f t="shared" si="7"/>
        <v>2500</v>
      </c>
      <c r="P115" s="46">
        <v>0</v>
      </c>
      <c r="Q115" s="46">
        <v>0</v>
      </c>
      <c r="R115" s="46">
        <v>0</v>
      </c>
      <c r="S115" s="46">
        <v>2500</v>
      </c>
      <c r="T115" s="47">
        <v>0</v>
      </c>
    </row>
    <row r="116" spans="1:20" ht="25.5">
      <c r="A116" s="17" t="s">
        <v>35</v>
      </c>
      <c r="B116" s="25">
        <v>244</v>
      </c>
      <c r="C116" s="46">
        <f t="shared" si="9"/>
        <v>90000</v>
      </c>
      <c r="D116" s="46">
        <v>0</v>
      </c>
      <c r="E116" s="46">
        <v>0</v>
      </c>
      <c r="F116" s="46">
        <v>0</v>
      </c>
      <c r="G116" s="46">
        <v>90000</v>
      </c>
      <c r="H116" s="47">
        <v>0</v>
      </c>
      <c r="I116" s="46">
        <f t="shared" si="6"/>
        <v>120000</v>
      </c>
      <c r="J116" s="46">
        <v>0</v>
      </c>
      <c r="K116" s="46">
        <v>0</v>
      </c>
      <c r="L116" s="46">
        <v>0</v>
      </c>
      <c r="M116" s="46">
        <v>120000</v>
      </c>
      <c r="N116" s="47">
        <v>0</v>
      </c>
      <c r="O116" s="46">
        <f t="shared" si="7"/>
        <v>120000</v>
      </c>
      <c r="P116" s="46">
        <v>0</v>
      </c>
      <c r="Q116" s="46">
        <v>0</v>
      </c>
      <c r="R116" s="46">
        <v>0</v>
      </c>
      <c r="S116" s="46">
        <v>120000</v>
      </c>
      <c r="T116" s="47">
        <v>0</v>
      </c>
    </row>
    <row r="117" spans="1:20" ht="25.5">
      <c r="A117" s="17" t="s">
        <v>36</v>
      </c>
      <c r="B117" s="25">
        <v>244</v>
      </c>
      <c r="C117" s="46">
        <f t="shared" si="9"/>
        <v>0</v>
      </c>
      <c r="D117" s="46">
        <v>0</v>
      </c>
      <c r="E117" s="46">
        <v>0</v>
      </c>
      <c r="F117" s="46">
        <v>0</v>
      </c>
      <c r="G117" s="46"/>
      <c r="H117" s="47">
        <v>0</v>
      </c>
      <c r="I117" s="46">
        <f t="shared" si="6"/>
        <v>0</v>
      </c>
      <c r="J117" s="46">
        <v>0</v>
      </c>
      <c r="K117" s="46">
        <v>0</v>
      </c>
      <c r="L117" s="46">
        <v>0</v>
      </c>
      <c r="M117" s="46"/>
      <c r="N117" s="47">
        <v>0</v>
      </c>
      <c r="O117" s="46">
        <f t="shared" si="7"/>
        <v>0</v>
      </c>
      <c r="P117" s="46">
        <v>0</v>
      </c>
      <c r="Q117" s="46">
        <v>0</v>
      </c>
      <c r="R117" s="46">
        <v>0</v>
      </c>
      <c r="S117" s="46"/>
      <c r="T117" s="47">
        <v>0</v>
      </c>
    </row>
    <row r="118" spans="1:20" ht="25.5">
      <c r="A118" s="17" t="s">
        <v>37</v>
      </c>
      <c r="B118" s="25">
        <v>244</v>
      </c>
      <c r="C118" s="46">
        <f t="shared" si="9"/>
        <v>1207103.33</v>
      </c>
      <c r="D118" s="46">
        <v>796809.33</v>
      </c>
      <c r="E118" s="46">
        <v>0</v>
      </c>
      <c r="F118" s="46">
        <v>0</v>
      </c>
      <c r="G118" s="46">
        <f>427915.53-1331.3-54570.23+38280</f>
        <v>410294.00000000006</v>
      </c>
      <c r="H118" s="47">
        <v>0</v>
      </c>
      <c r="I118" s="46">
        <f t="shared" si="6"/>
        <v>2090196.4699999997</v>
      </c>
      <c r="J118" s="46">
        <v>796809.33</v>
      </c>
      <c r="K118" s="46">
        <v>0</v>
      </c>
      <c r="L118" s="46">
        <v>0</v>
      </c>
      <c r="M118" s="46">
        <v>1293387.14</v>
      </c>
      <c r="N118" s="47">
        <v>0</v>
      </c>
      <c r="O118" s="46">
        <f t="shared" si="7"/>
        <v>2090196.4699999997</v>
      </c>
      <c r="P118" s="46">
        <v>796809.33</v>
      </c>
      <c r="Q118" s="46">
        <v>0</v>
      </c>
      <c r="R118" s="46">
        <v>0</v>
      </c>
      <c r="S118" s="46">
        <v>1293387.14</v>
      </c>
      <c r="T118" s="47">
        <v>0</v>
      </c>
    </row>
    <row r="119" spans="1:20" ht="16.5" customHeight="1">
      <c r="A119" s="15" t="s">
        <v>110</v>
      </c>
      <c r="B119" s="25">
        <v>247</v>
      </c>
      <c r="C119" s="46">
        <f t="shared" si="9"/>
        <v>11230950.17</v>
      </c>
      <c r="D119" s="46">
        <f>D120</f>
        <v>9450954.1</v>
      </c>
      <c r="E119" s="46">
        <f>E120</f>
        <v>0</v>
      </c>
      <c r="F119" s="46">
        <f>F120</f>
        <v>0</v>
      </c>
      <c r="G119" s="46">
        <f>G120</f>
        <v>1779996.07</v>
      </c>
      <c r="H119" s="47">
        <v>0</v>
      </c>
      <c r="I119" s="46">
        <f>J119+K119+L119+M119</f>
        <v>10594919.299999999</v>
      </c>
      <c r="J119" s="46">
        <f>J120</f>
        <v>9450954.1</v>
      </c>
      <c r="K119" s="46">
        <f>SUM(K120:K129)-K123-K125</f>
        <v>0</v>
      </c>
      <c r="L119" s="46">
        <v>0</v>
      </c>
      <c r="M119" s="46">
        <f>SUM(M120:M129)-M123-M125</f>
        <v>1143965.2</v>
      </c>
      <c r="N119" s="47">
        <v>0</v>
      </c>
      <c r="O119" s="46">
        <f>P119+Q119+R119+S119</f>
        <v>10594919.299999999</v>
      </c>
      <c r="P119" s="46">
        <f>P120</f>
        <v>9450954.1</v>
      </c>
      <c r="Q119" s="46">
        <f>SUM(Q120:Q129)-Q123-Q125</f>
        <v>0</v>
      </c>
      <c r="R119" s="46">
        <v>0</v>
      </c>
      <c r="S119" s="46">
        <f>SUM(S120:S129)-S123-S125</f>
        <v>1143965.2</v>
      </c>
      <c r="T119" s="47">
        <v>0</v>
      </c>
    </row>
    <row r="120" spans="1:20" ht="25.5">
      <c r="A120" s="17" t="s">
        <v>111</v>
      </c>
      <c r="B120" s="25">
        <v>247</v>
      </c>
      <c r="C120" s="46">
        <f t="shared" si="9"/>
        <v>11230950.17</v>
      </c>
      <c r="D120" s="46">
        <v>9450954.1</v>
      </c>
      <c r="E120" s="46">
        <v>0</v>
      </c>
      <c r="F120" s="46">
        <v>0</v>
      </c>
      <c r="G120" s="46">
        <v>1779996.07</v>
      </c>
      <c r="H120" s="47">
        <v>0</v>
      </c>
      <c r="I120" s="46">
        <f>J120+K120+L120+M120</f>
        <v>10594919.299999999</v>
      </c>
      <c r="J120" s="46">
        <v>9450954.1</v>
      </c>
      <c r="K120" s="46">
        <v>0</v>
      </c>
      <c r="L120" s="46">
        <v>0</v>
      </c>
      <c r="M120" s="46">
        <v>1143965.2</v>
      </c>
      <c r="N120" s="47">
        <v>0</v>
      </c>
      <c r="O120" s="46">
        <f>P120+Q120+R120+S120</f>
        <v>10594919.299999999</v>
      </c>
      <c r="P120" s="46">
        <v>9450954.1</v>
      </c>
      <c r="Q120" s="46">
        <v>0</v>
      </c>
      <c r="R120" s="46">
        <v>0</v>
      </c>
      <c r="S120" s="46">
        <v>1143965.2</v>
      </c>
      <c r="T120" s="47">
        <v>0</v>
      </c>
    </row>
    <row r="121" spans="1:20" ht="16.5" customHeight="1">
      <c r="A121" s="1" t="s">
        <v>38</v>
      </c>
      <c r="B121" s="25" t="s">
        <v>89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8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8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8">
        <v>0</v>
      </c>
    </row>
    <row r="122" spans="1:20" ht="15">
      <c r="A122" s="2" t="s">
        <v>39</v>
      </c>
      <c r="B122" s="25" t="s">
        <v>89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8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8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8">
        <v>0</v>
      </c>
    </row>
    <row r="123" spans="1:20" ht="25.5">
      <c r="A123" s="2" t="s">
        <v>40</v>
      </c>
      <c r="B123" s="25" t="s">
        <v>89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8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8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8">
        <v>0</v>
      </c>
    </row>
    <row r="124" spans="1:20" ht="15">
      <c r="A124" s="2" t="s">
        <v>15</v>
      </c>
      <c r="B124" s="25" t="s">
        <v>89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8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8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8">
        <v>0</v>
      </c>
    </row>
    <row r="125" spans="1:20" ht="15">
      <c r="A125" s="2" t="s">
        <v>41</v>
      </c>
      <c r="B125" s="25" t="s">
        <v>89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8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8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8">
        <v>0</v>
      </c>
    </row>
    <row r="126" spans="1:20" ht="25.5">
      <c r="A126" s="2" t="s">
        <v>92</v>
      </c>
      <c r="B126" s="25" t="s">
        <v>89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8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8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8">
        <v>0</v>
      </c>
    </row>
    <row r="127" spans="1:20" ht="15">
      <c r="A127" s="2" t="s">
        <v>42</v>
      </c>
      <c r="B127" s="25" t="s">
        <v>89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8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8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8">
        <v>0</v>
      </c>
    </row>
    <row r="128" spans="1:20" ht="15">
      <c r="A128" s="3" t="s">
        <v>43</v>
      </c>
      <c r="B128" s="25" t="s">
        <v>89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8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8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8">
        <v>0</v>
      </c>
    </row>
    <row r="129" spans="1:20" ht="15">
      <c r="A129" s="1" t="s">
        <v>44</v>
      </c>
      <c r="B129" s="25" t="s">
        <v>89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8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8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8">
        <v>0</v>
      </c>
    </row>
  </sheetData>
  <sheetProtection/>
  <mergeCells count="52">
    <mergeCell ref="B14:M14"/>
    <mergeCell ref="B12:M12"/>
    <mergeCell ref="B16:C16"/>
    <mergeCell ref="A7:B7"/>
    <mergeCell ref="N16:R16"/>
    <mergeCell ref="N11:R11"/>
    <mergeCell ref="P7:S7"/>
    <mergeCell ref="A2:B2"/>
    <mergeCell ref="A3:B3"/>
    <mergeCell ref="A4:B4"/>
    <mergeCell ref="A5:B5"/>
    <mergeCell ref="A6:B6"/>
    <mergeCell ref="P3:S3"/>
    <mergeCell ref="P4:S4"/>
    <mergeCell ref="P5:S5"/>
    <mergeCell ref="P6:S6"/>
    <mergeCell ref="Q23:Q24"/>
    <mergeCell ref="R23:R24"/>
    <mergeCell ref="S23:T23"/>
    <mergeCell ref="N17:R17"/>
    <mergeCell ref="P1:S1"/>
    <mergeCell ref="P2:S2"/>
    <mergeCell ref="B8:O8"/>
    <mergeCell ref="F10:K10"/>
    <mergeCell ref="N9:R9"/>
    <mergeCell ref="N10:R10"/>
    <mergeCell ref="J23:J24"/>
    <mergeCell ref="K23:K24"/>
    <mergeCell ref="L23:L24"/>
    <mergeCell ref="M23:N23"/>
    <mergeCell ref="C20:T20"/>
    <mergeCell ref="C21:H21"/>
    <mergeCell ref="O21:T21"/>
    <mergeCell ref="O22:O24"/>
    <mergeCell ref="P22:T22"/>
    <mergeCell ref="P23:P24"/>
    <mergeCell ref="A18:T18"/>
    <mergeCell ref="N12:R12"/>
    <mergeCell ref="N13:R13"/>
    <mergeCell ref="N14:R14"/>
    <mergeCell ref="F23:F24"/>
    <mergeCell ref="N15:R15"/>
    <mergeCell ref="A20:A24"/>
    <mergeCell ref="I21:N21"/>
    <mergeCell ref="I22:I24"/>
    <mergeCell ref="J22:N22"/>
    <mergeCell ref="D22:H22"/>
    <mergeCell ref="G23:H23"/>
    <mergeCell ref="B20:B24"/>
    <mergeCell ref="C22:C24"/>
    <mergeCell ref="D23:D24"/>
    <mergeCell ref="E23:E24"/>
  </mergeCells>
  <printOptions/>
  <pageMargins left="0.3" right="0.2362204724409449" top="0.31496062992125984" bottom="0.35433070866141736" header="0.31496062992125984" footer="0.31496062992125984"/>
  <pageSetup fitToHeight="1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E26" sqref="E26:F26"/>
    </sheetView>
  </sheetViews>
  <sheetFormatPr defaultColWidth="9.140625" defaultRowHeight="15"/>
  <cols>
    <col min="1" max="1" width="26.7109375" style="0" customWidth="1"/>
    <col min="2" max="2" width="13.00390625" style="0" customWidth="1"/>
    <col min="3" max="4" width="13.140625" style="0" customWidth="1"/>
    <col min="5" max="5" width="19.57421875" style="0" customWidth="1"/>
    <col min="6" max="6" width="12.57421875" style="0" customWidth="1"/>
    <col min="7" max="7" width="12.8515625" style="0" customWidth="1"/>
    <col min="8" max="8" width="12.00390625" style="0" bestFit="1" customWidth="1"/>
    <col min="9" max="10" width="11.8515625" style="0" bestFit="1" customWidth="1"/>
    <col min="11" max="11" width="11.421875" style="0" customWidth="1"/>
  </cols>
  <sheetData>
    <row r="1" ht="18.75">
      <c r="A1" s="27" t="s">
        <v>94</v>
      </c>
    </row>
    <row r="3" spans="1:11" ht="15">
      <c r="A3" s="76" t="s">
        <v>95</v>
      </c>
      <c r="B3" s="76" t="s">
        <v>46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ht="15" customHeight="1">
      <c r="A4" s="76"/>
      <c r="B4" s="76" t="s">
        <v>96</v>
      </c>
      <c r="C4" s="76"/>
      <c r="D4" s="76"/>
      <c r="E4" s="70" t="s">
        <v>112</v>
      </c>
      <c r="F4" s="76" t="s">
        <v>97</v>
      </c>
      <c r="G4" s="76"/>
      <c r="H4" s="76"/>
      <c r="I4" s="76"/>
      <c r="J4" s="76"/>
      <c r="K4" s="76"/>
    </row>
    <row r="5" spans="1:11" ht="79.5" customHeight="1">
      <c r="A5" s="76"/>
      <c r="B5" s="76"/>
      <c r="C5" s="76"/>
      <c r="D5" s="76"/>
      <c r="E5" s="72"/>
      <c r="F5" s="89" t="s">
        <v>98</v>
      </c>
      <c r="G5" s="89"/>
      <c r="H5" s="89"/>
      <c r="I5" s="89" t="s">
        <v>99</v>
      </c>
      <c r="J5" s="89"/>
      <c r="K5" s="89"/>
    </row>
    <row r="6" spans="1:11" ht="48">
      <c r="A6" s="76"/>
      <c r="B6" s="54" t="s">
        <v>165</v>
      </c>
      <c r="C6" s="54" t="s">
        <v>166</v>
      </c>
      <c r="D6" s="54" t="s">
        <v>167</v>
      </c>
      <c r="E6" s="36"/>
      <c r="F6" s="54" t="s">
        <v>165</v>
      </c>
      <c r="G6" s="54" t="s">
        <v>166</v>
      </c>
      <c r="H6" s="54" t="s">
        <v>167</v>
      </c>
      <c r="I6" s="54" t="s">
        <v>165</v>
      </c>
      <c r="J6" s="54" t="s">
        <v>166</v>
      </c>
      <c r="K6" s="54" t="s">
        <v>167</v>
      </c>
    </row>
    <row r="7" spans="1:11" ht="38.25">
      <c r="A7" s="30" t="s">
        <v>100</v>
      </c>
      <c r="B7" s="48">
        <v>17328356.619999997</v>
      </c>
      <c r="C7" s="48">
        <v>17690095.78</v>
      </c>
      <c r="D7" s="48">
        <v>17690095.78</v>
      </c>
      <c r="E7" s="48"/>
      <c r="F7" s="48">
        <v>14083731.32</v>
      </c>
      <c r="G7" s="48">
        <v>13990011.32</v>
      </c>
      <c r="H7" s="48">
        <v>13990011.32</v>
      </c>
      <c r="I7" s="48">
        <v>3244625.299999997</v>
      </c>
      <c r="J7" s="48">
        <v>3700084.460000001</v>
      </c>
      <c r="K7" s="48">
        <v>3700084.460000001</v>
      </c>
    </row>
    <row r="8" spans="1:11" ht="51">
      <c r="A8" s="30" t="s">
        <v>113</v>
      </c>
      <c r="B8" s="48">
        <v>0</v>
      </c>
      <c r="C8" s="48"/>
      <c r="D8" s="48"/>
      <c r="E8" s="48"/>
      <c r="F8" s="48"/>
      <c r="G8" s="48"/>
      <c r="H8" s="48"/>
      <c r="I8" s="48"/>
      <c r="J8" s="48"/>
      <c r="K8" s="48"/>
    </row>
    <row r="9" spans="1:11" ht="25.5">
      <c r="A9" s="30" t="s">
        <v>114</v>
      </c>
      <c r="B9" s="48">
        <v>14913551.279999997</v>
      </c>
      <c r="C9" s="48">
        <v>17690095.78</v>
      </c>
      <c r="D9" s="48">
        <v>17690095.78</v>
      </c>
      <c r="E9" s="49"/>
      <c r="F9" s="48">
        <v>11668925.98</v>
      </c>
      <c r="G9" s="48">
        <v>13990011.32</v>
      </c>
      <c r="H9" s="48">
        <v>13990011.32</v>
      </c>
      <c r="I9" s="48">
        <v>3244625.299999997</v>
      </c>
      <c r="J9" s="48">
        <v>3700084.460000001</v>
      </c>
      <c r="K9" s="48">
        <v>3700084.460000001</v>
      </c>
    </row>
    <row r="10" spans="1:11" ht="25.5">
      <c r="A10" s="30" t="s">
        <v>114</v>
      </c>
      <c r="B10" s="48">
        <v>2414805.34</v>
      </c>
      <c r="C10" s="48"/>
      <c r="D10" s="48"/>
      <c r="E10" s="49" t="s">
        <v>115</v>
      </c>
      <c r="F10" s="48">
        <v>2414805.34</v>
      </c>
      <c r="G10" s="48"/>
      <c r="H10" s="48"/>
      <c r="I10" s="48"/>
      <c r="J10" s="48"/>
      <c r="K10" s="48"/>
    </row>
    <row r="11" spans="1:11" ht="25.5" hidden="1">
      <c r="A11" s="30" t="s">
        <v>114</v>
      </c>
      <c r="B11" s="48">
        <f>F11+I11</f>
        <v>0</v>
      </c>
      <c r="C11" s="48"/>
      <c r="D11" s="48"/>
      <c r="E11" s="50" t="s">
        <v>117</v>
      </c>
      <c r="F11" s="48"/>
      <c r="G11" s="48"/>
      <c r="H11" s="48"/>
      <c r="I11" s="48"/>
      <c r="J11" s="48"/>
      <c r="K11" s="48"/>
    </row>
    <row r="12" spans="1:11" ht="27.75" customHeight="1" hidden="1">
      <c r="A12" s="30" t="s">
        <v>114</v>
      </c>
      <c r="B12" s="48">
        <f>F12+I12</f>
        <v>0</v>
      </c>
      <c r="C12" s="33"/>
      <c r="D12" s="33"/>
      <c r="E12" s="49" t="s">
        <v>116</v>
      </c>
      <c r="F12" s="48"/>
      <c r="G12" s="33"/>
      <c r="H12" s="33"/>
      <c r="I12" s="33"/>
      <c r="J12" s="33"/>
      <c r="K12" s="33"/>
    </row>
    <row r="14" spans="5:6" ht="15">
      <c r="E14" s="51"/>
      <c r="F14" s="53"/>
    </row>
    <row r="15" spans="1:2" ht="15">
      <c r="A15" s="93" t="s">
        <v>101</v>
      </c>
      <c r="B15" s="93"/>
    </row>
    <row r="16" spans="1:8" ht="15">
      <c r="A16" s="93" t="s">
        <v>102</v>
      </c>
      <c r="B16" s="93"/>
      <c r="C16" s="91"/>
      <c r="D16" s="91"/>
      <c r="F16" s="92" t="s">
        <v>108</v>
      </c>
      <c r="G16" s="92"/>
      <c r="H16" s="92"/>
    </row>
    <row r="17" spans="1:8" s="32" customFormat="1" ht="10.5">
      <c r="A17" s="31" t="s">
        <v>105</v>
      </c>
      <c r="C17" s="90" t="s">
        <v>106</v>
      </c>
      <c r="D17" s="90"/>
      <c r="F17" s="90" t="s">
        <v>104</v>
      </c>
      <c r="G17" s="90"/>
      <c r="H17" s="90"/>
    </row>
    <row r="18" ht="15">
      <c r="A18" s="29"/>
    </row>
    <row r="19" spans="1:8" ht="15">
      <c r="A19" s="93" t="s">
        <v>103</v>
      </c>
      <c r="B19" s="93"/>
      <c r="C19" s="91"/>
      <c r="D19" s="91"/>
      <c r="F19" s="92" t="s">
        <v>109</v>
      </c>
      <c r="G19" s="92"/>
      <c r="H19" s="92"/>
    </row>
    <row r="20" spans="1:8" s="32" customFormat="1" ht="10.5">
      <c r="A20" s="31" t="s">
        <v>105</v>
      </c>
      <c r="C20" s="90" t="s">
        <v>106</v>
      </c>
      <c r="D20" s="90"/>
      <c r="F20" s="90" t="s">
        <v>104</v>
      </c>
      <c r="G20" s="90"/>
      <c r="H20" s="90"/>
    </row>
    <row r="21" ht="15">
      <c r="A21" s="28"/>
    </row>
    <row r="22" spans="1:9" ht="15">
      <c r="A22" s="93" t="s">
        <v>107</v>
      </c>
      <c r="B22" s="93"/>
      <c r="C22" s="91"/>
      <c r="D22" s="91"/>
      <c r="F22" s="92" t="s">
        <v>108</v>
      </c>
      <c r="G22" s="92"/>
      <c r="H22" s="92"/>
      <c r="I22" s="34"/>
    </row>
    <row r="23" spans="1:8" s="32" customFormat="1" ht="10.5">
      <c r="A23" s="31" t="s">
        <v>105</v>
      </c>
      <c r="C23" s="90" t="s">
        <v>106</v>
      </c>
      <c r="D23" s="90"/>
      <c r="F23" s="90" t="s">
        <v>104</v>
      </c>
      <c r="G23" s="90"/>
      <c r="H23" s="90"/>
    </row>
    <row r="26" ht="15">
      <c r="F26" s="52"/>
    </row>
  </sheetData>
  <sheetProtection/>
  <mergeCells count="23">
    <mergeCell ref="F20:H20"/>
    <mergeCell ref="A15:B15"/>
    <mergeCell ref="A16:B16"/>
    <mergeCell ref="A19:B19"/>
    <mergeCell ref="A22:B22"/>
    <mergeCell ref="C22:D22"/>
    <mergeCell ref="C23:D23"/>
    <mergeCell ref="F23:H23"/>
    <mergeCell ref="C16:D16"/>
    <mergeCell ref="F16:H16"/>
    <mergeCell ref="C19:D19"/>
    <mergeCell ref="F19:H19"/>
    <mergeCell ref="F17:H17"/>
    <mergeCell ref="C17:D17"/>
    <mergeCell ref="F22:H22"/>
    <mergeCell ref="C20:D20"/>
    <mergeCell ref="A3:A6"/>
    <mergeCell ref="B4:D5"/>
    <mergeCell ref="B3:K3"/>
    <mergeCell ref="E4:E5"/>
    <mergeCell ref="F4:K4"/>
    <mergeCell ref="F5:H5"/>
    <mergeCell ref="I5:K5"/>
  </mergeCells>
  <hyperlinks>
    <hyperlink ref="F5" r:id="rId1" display="consultantplus://offline/ref=5E15226B314332602E5299E16F1A3A52BDB488EC7B04AAC579F82F3E02E03B777330B2B94144469285FE863EB7BD31F92AC853FB7DA6EC2BO5z9N"/>
    <hyperlink ref="I5" r:id="rId2" display="consultantplus://offline/ref=5E15226B314332602E5299E16F1A3A52BDB48AEF7901AAC579F82F3E02E03B777330B2B9414446938DFE863EB7BD31F92AC853FB7DA6EC2BO5z9N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2022-04-12T09:48:00Z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